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ФИНПЛАН от 230518 " sheetId="1" r:id="rId1"/>
    <sheet name="Лист2" sheetId="2" r:id="rId2"/>
  </sheets>
  <calcPr calcId="114210" iterateDelta="1E-4"/>
</workbook>
</file>

<file path=xl/calcChain.xml><?xml version="1.0" encoding="utf-8"?>
<calcChain xmlns="http://schemas.openxmlformats.org/spreadsheetml/2006/main">
  <c r="F7" i="1"/>
  <c r="F8"/>
  <c r="F9"/>
  <c r="F10"/>
  <c r="F21"/>
  <c r="F23"/>
  <c r="F22"/>
  <c r="F26"/>
  <c r="F30"/>
  <c r="F29"/>
  <c r="F36"/>
  <c r="F37"/>
  <c r="F38"/>
  <c r="F42"/>
  <c r="F44"/>
  <c r="E7"/>
  <c r="E8"/>
  <c r="E9"/>
  <c r="E10"/>
  <c r="C38"/>
  <c r="C42"/>
  <c r="D38"/>
  <c r="D42"/>
  <c r="E42"/>
  <c r="E44"/>
  <c r="B10"/>
  <c r="B38"/>
  <c r="B42"/>
  <c r="B44"/>
  <c r="E38"/>
  <c r="E37"/>
  <c r="E36"/>
  <c r="E35"/>
  <c r="E34"/>
  <c r="E33"/>
  <c r="E32"/>
  <c r="E31"/>
  <c r="E30"/>
  <c r="E29"/>
  <c r="E28"/>
  <c r="E27"/>
  <c r="E25"/>
  <c r="E24"/>
  <c r="E23"/>
  <c r="E22"/>
  <c r="E21"/>
  <c r="E20"/>
  <c r="E19"/>
  <c r="E18"/>
  <c r="E17"/>
  <c r="E16"/>
  <c r="E15"/>
  <c r="E14"/>
  <c r="D10"/>
  <c r="C10"/>
</calcChain>
</file>

<file path=xl/sharedStrings.xml><?xml version="1.0" encoding="utf-8"?>
<sst xmlns="http://schemas.openxmlformats.org/spreadsheetml/2006/main" count="48" uniqueCount="48">
  <si>
    <t>ФИНАНСОВЫЙ ПЛАН ДНТ "КП "СОГЛАСИЕ"  НА 2018/2019  ГОД</t>
  </si>
  <si>
    <t xml:space="preserve">ПЛАН </t>
  </si>
  <si>
    <t>ФАКТ</t>
  </si>
  <si>
    <t>ПРОГНОЗ</t>
  </si>
  <si>
    <t>ИТОГО</t>
  </si>
  <si>
    <t>Статьи поступления денежных средств</t>
  </si>
  <si>
    <t>2017/2018</t>
  </si>
  <si>
    <t>11 мес.2017/18</t>
  </si>
  <si>
    <t>12 мес.</t>
  </si>
  <si>
    <t>2018/2019</t>
  </si>
  <si>
    <t>Поступление денеж. средств от сбора ЧВ</t>
  </si>
  <si>
    <t>Поступл. оплаты за въезд, пропуска,% по депозитам</t>
  </si>
  <si>
    <t>Поступление оплаты по коммерч. дог. и дог. на обслуж. не членов ДНТ</t>
  </si>
  <si>
    <t>ИТОГО ПОСТУПЛЕНИЙ:</t>
  </si>
  <si>
    <t>Статьи расходования денежных средств</t>
  </si>
  <si>
    <t>РАСХОДЫ НА СОДЕРЖАНИЕ ДНТ</t>
  </si>
  <si>
    <t>Общехозяйственные расходы</t>
  </si>
  <si>
    <t>Программное обеспечение</t>
  </si>
  <si>
    <t>Услуги связи</t>
  </si>
  <si>
    <t>Заработная плата (14 чел.)</t>
  </si>
  <si>
    <t>Премиальный фонд</t>
  </si>
  <si>
    <t>Налог с ФОТ</t>
  </si>
  <si>
    <t>Приобретение инструмента, инвентаря</t>
  </si>
  <si>
    <t>Вывоз мусора</t>
  </si>
  <si>
    <t>Безопасность, в т.ч.:</t>
  </si>
  <si>
    <t>Содержание охраны</t>
  </si>
  <si>
    <t>Содержание газового оборудования</t>
  </si>
  <si>
    <t>Содержание сетей водоснабжения</t>
  </si>
  <si>
    <t>Канализация, в т.ч.:</t>
  </si>
  <si>
    <t>Содержание сетей канализации</t>
  </si>
  <si>
    <t xml:space="preserve">Ремонт сетей канализации и О/С </t>
  </si>
  <si>
    <t>Электроснабжение, в т.ч.:</t>
  </si>
  <si>
    <t>Содержание сетей электроснабж.</t>
  </si>
  <si>
    <t>Э/энергия на общие нужды</t>
  </si>
  <si>
    <t>Содержание дорог и уборка территории</t>
  </si>
  <si>
    <t>Ямочный ремонт дорог</t>
  </si>
  <si>
    <t>Благоустройство территории</t>
  </si>
  <si>
    <t>Фонд для поощрения председателя правления (ПП)</t>
  </si>
  <si>
    <t>Социальные налоги с суммы поощрения ПП</t>
  </si>
  <si>
    <t>Резервный фонд 5%</t>
  </si>
  <si>
    <t>ИТОГО РАСХОДЫ НА СОДЕРЖАНИЕ ДНТ:</t>
  </si>
  <si>
    <t>РАСХОДЫ НА РАЗВИТИЕ ДНТ, в том числе:</t>
  </si>
  <si>
    <t xml:space="preserve">Ремонт водопровода в лесном массиве (закольцовка) </t>
  </si>
  <si>
    <t>ВСЕГО РАСХОДОВ:</t>
  </si>
  <si>
    <t>Сумма дефицита (профицита) бюджета, погашаемая за счет накопленных на конец предшествующего фин.года  резервов</t>
  </si>
  <si>
    <t>УТВЕРЖДЕН на</t>
  </si>
  <si>
    <t>собрании уполномоченных</t>
  </si>
  <si>
    <t>26.05.18 г.</t>
  </si>
</sst>
</file>

<file path=xl/styles.xml><?xml version="1.0" encoding="utf-8"?>
<styleSheet xmlns="http://schemas.openxmlformats.org/spreadsheetml/2006/main">
  <numFmts count="1">
    <numFmt numFmtId="164" formatCode="mmmm\ yyyy;@"/>
  </numFmts>
  <fonts count="20">
    <font>
      <sz val="11"/>
      <color rgb="FF000000"/>
      <name val="Calibri"/>
      <family val="2"/>
      <charset val="204"/>
    </font>
    <font>
      <sz val="10"/>
      <name val="Arial Cyr"/>
      <charset val="204"/>
    </font>
    <font>
      <b/>
      <sz val="12"/>
      <color indexed="63"/>
      <name val="Arial"/>
      <family val="2"/>
      <charset val="204"/>
    </font>
    <font>
      <b/>
      <i/>
      <sz val="14"/>
      <color indexed="63"/>
      <name val="Arial"/>
      <family val="2"/>
      <charset val="204"/>
    </font>
    <font>
      <b/>
      <sz val="14"/>
      <color indexed="63"/>
      <name val="Arial"/>
      <family val="2"/>
      <charset val="204"/>
    </font>
    <font>
      <b/>
      <sz val="13"/>
      <color indexed="63"/>
      <name val="Arial"/>
      <family val="2"/>
      <charset val="204"/>
    </font>
    <font>
      <b/>
      <sz val="13"/>
      <name val="Arial"/>
      <family val="2"/>
      <charset val="204"/>
    </font>
    <font>
      <b/>
      <sz val="15"/>
      <color indexed="63"/>
      <name val="Arial"/>
      <family val="2"/>
      <charset val="204"/>
    </font>
    <font>
      <b/>
      <i/>
      <sz val="14"/>
      <color indexed="55"/>
      <name val="Arial"/>
      <family val="2"/>
      <charset val="204"/>
    </font>
    <font>
      <b/>
      <sz val="12"/>
      <name val="Arial"/>
      <family val="2"/>
      <charset val="204"/>
    </font>
    <font>
      <sz val="13"/>
      <color indexed="63"/>
      <name val="Arial"/>
      <family val="2"/>
      <charset val="204"/>
    </font>
    <font>
      <sz val="12"/>
      <color indexed="63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2"/>
      <color indexed="63"/>
      <name val="Arial Narrow"/>
      <family val="2"/>
      <charset val="204"/>
    </font>
    <font>
      <b/>
      <i/>
      <sz val="14"/>
      <color indexed="46"/>
      <name val="Arial"/>
      <family val="2"/>
      <charset val="204"/>
    </font>
    <font>
      <sz val="14"/>
      <color indexed="63"/>
      <name val="Arial"/>
      <family val="2"/>
      <charset val="204"/>
    </font>
    <font>
      <i/>
      <sz val="14"/>
      <color indexed="63"/>
      <name val="Arial"/>
      <family val="2"/>
      <charset val="204"/>
    </font>
    <font>
      <sz val="8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18"/>
        <bgColor indexed="35"/>
      </patternFill>
    </fill>
    <fill>
      <patternFill patternType="solid">
        <fgColor indexed="35"/>
        <bgColor indexed="34"/>
      </patternFill>
    </fill>
    <fill>
      <patternFill patternType="solid">
        <fgColor indexed="19"/>
        <bgColor indexed="34"/>
      </patternFill>
    </fill>
    <fill>
      <patternFill patternType="solid">
        <fgColor indexed="34"/>
        <bgColor indexed="35"/>
      </patternFill>
    </fill>
    <fill>
      <patternFill patternType="solid">
        <fgColor indexed="39"/>
        <bgColor indexed="18"/>
      </patternFill>
    </fill>
    <fill>
      <patternFill patternType="solid">
        <fgColor indexed="14"/>
        <bgColor indexed="39"/>
      </patternFill>
    </fill>
    <fill>
      <patternFill patternType="solid">
        <fgColor indexed="36"/>
        <bgColor indexed="33"/>
      </patternFill>
    </fill>
    <fill>
      <patternFill patternType="solid">
        <fgColor indexed="33"/>
        <bgColor indexed="36"/>
      </patternFill>
    </fill>
    <fill>
      <patternFill patternType="solid">
        <fgColor indexed="23"/>
        <bgColor indexed="36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2" xfId="0" applyFont="1" applyFill="1" applyBorder="1"/>
    <xf numFmtId="0" fontId="4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3" fontId="2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left"/>
    </xf>
    <xf numFmtId="3" fontId="6" fillId="0" borderId="4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5" borderId="1" xfId="0" applyFont="1" applyFill="1" applyBorder="1"/>
    <xf numFmtId="0" fontId="2" fillId="5" borderId="0" xfId="0" applyFont="1" applyFill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8" fillId="6" borderId="0" xfId="0" applyFont="1" applyFill="1"/>
    <xf numFmtId="3" fontId="9" fillId="0" borderId="4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2" fillId="0" borderId="7" xfId="0" applyFont="1" applyBorder="1"/>
    <xf numFmtId="3" fontId="9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2" fillId="0" borderId="9" xfId="0" applyFont="1" applyBorder="1"/>
    <xf numFmtId="0" fontId="2" fillId="0" borderId="9" xfId="0" applyFont="1" applyBorder="1" applyAlignment="1">
      <alignment vertical="center" wrapText="1"/>
    </xf>
    <xf numFmtId="0" fontId="10" fillId="0" borderId="7" xfId="0" applyFont="1" applyBorder="1"/>
    <xf numFmtId="3" fontId="11" fillId="0" borderId="4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13" fillId="0" borderId="0" xfId="0" applyFont="1" applyAlignment="1">
      <alignment horizontal="left" wrapText="1"/>
    </xf>
    <xf numFmtId="0" fontId="14" fillId="0" borderId="0" xfId="0" applyFont="1"/>
    <xf numFmtId="0" fontId="2" fillId="0" borderId="7" xfId="0" applyFont="1" applyBorder="1" applyAlignment="1"/>
    <xf numFmtId="0" fontId="10" fillId="0" borderId="7" xfId="0" applyFont="1" applyBorder="1" applyAlignment="1"/>
    <xf numFmtId="0" fontId="2" fillId="0" borderId="7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3" fontId="4" fillId="0" borderId="6" xfId="0" applyNumberFormat="1" applyFont="1" applyBorder="1" applyAlignment="1">
      <alignment horizontal="center" vertical="center"/>
    </xf>
    <xf numFmtId="0" fontId="5" fillId="6" borderId="7" xfId="0" applyFont="1" applyFill="1" applyBorder="1"/>
    <xf numFmtId="3" fontId="5" fillId="6" borderId="4" xfId="0" applyNumberFormat="1" applyFont="1" applyFill="1" applyBorder="1" applyAlignment="1">
      <alignment horizontal="center"/>
    </xf>
    <xf numFmtId="3" fontId="2" fillId="7" borderId="4" xfId="0" applyNumberFormat="1" applyFont="1" applyFill="1" applyBorder="1" applyAlignment="1">
      <alignment horizontal="center" vertical="center"/>
    </xf>
    <xf numFmtId="3" fontId="7" fillId="7" borderId="4" xfId="0" applyNumberFormat="1" applyFont="1" applyFill="1" applyBorder="1" applyAlignment="1">
      <alignment horizontal="center" vertical="center"/>
    </xf>
    <xf numFmtId="0" fontId="15" fillId="0" borderId="7" xfId="0" applyFont="1" applyBorder="1"/>
    <xf numFmtId="3" fontId="3" fillId="0" borderId="0" xfId="0" applyNumberFormat="1" applyFont="1" applyAlignment="1">
      <alignment horizontal="center"/>
    </xf>
    <xf numFmtId="0" fontId="3" fillId="8" borderId="7" xfId="0" applyFont="1" applyFill="1" applyBorder="1"/>
    <xf numFmtId="3" fontId="3" fillId="9" borderId="3" xfId="0" applyNumberFormat="1" applyFont="1" applyFill="1" applyBorder="1" applyAlignment="1">
      <alignment horizontal="center"/>
    </xf>
    <xf numFmtId="3" fontId="4" fillId="10" borderId="6" xfId="0" applyNumberFormat="1" applyFont="1" applyFill="1" applyBorder="1" applyAlignment="1">
      <alignment horizontal="center" vertical="center"/>
    </xf>
    <xf numFmtId="0" fontId="17" fillId="0" borderId="0" xfId="0" applyFont="1"/>
    <xf numFmtId="0" fontId="18" fillId="11" borderId="0" xfId="0" applyFont="1" applyFill="1" applyBorder="1" applyAlignment="1">
      <alignment vertical="center" wrapText="1"/>
    </xf>
    <xf numFmtId="3" fontId="3" fillId="11" borderId="0" xfId="0" applyNumberFormat="1" applyFont="1" applyFill="1" applyAlignment="1">
      <alignment horizontal="center" vertical="center"/>
    </xf>
    <xf numFmtId="3" fontId="3" fillId="12" borderId="5" xfId="0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16" fillId="0" borderId="4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B9B8"/>
      <rgbColor rgb="00808080"/>
      <rgbColor rgb="009999FF"/>
      <rgbColor rgb="00993366"/>
      <rgbColor rgb="00F2DCDB"/>
      <rgbColor rgb="00DBEEF4"/>
      <rgbColor rgb="00660066"/>
      <rgbColor rgb="00FF8080"/>
      <rgbColor rgb="000066CC"/>
      <rgbColor rgb="00B7DEE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7EFF7"/>
      <rgbColor rgb="00D7E4BD"/>
      <rgbColor rgb="00DDD9C3"/>
      <rgbColor rgb="00AAE9F0"/>
      <rgbColor rgb="00FF99CC"/>
      <rgbColor rgb="00CC99FF"/>
      <rgbColor rgb="00FFCCCC"/>
      <rgbColor rgb="003366FF"/>
      <rgbColor rgb="0033CCCC"/>
      <rgbColor rgb="0099CC00"/>
      <rgbColor rgb="00FFC0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A452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tabSelected="1" zoomScale="104" zoomScaleNormal="104" workbookViewId="0">
      <selection activeCell="P35" sqref="P35"/>
    </sheetView>
  </sheetViews>
  <sheetFormatPr defaultColWidth="8.7109375" defaultRowHeight="15"/>
  <cols>
    <col min="1" max="1" width="63.85546875" customWidth="1"/>
    <col min="2" max="2" width="15.140625" hidden="1" customWidth="1"/>
    <col min="3" max="5" width="16.42578125" hidden="1" customWidth="1"/>
    <col min="6" max="6" width="21.42578125" customWidth="1"/>
    <col min="7" max="11" width="8.7109375" customWidth="1"/>
    <col min="12" max="12" width="2.28515625" customWidth="1"/>
  </cols>
  <sheetData>
    <row r="1" spans="1:10">
      <c r="F1" t="s">
        <v>45</v>
      </c>
    </row>
    <row r="2" spans="1:10">
      <c r="F2" t="s">
        <v>46</v>
      </c>
    </row>
    <row r="3" spans="1:10">
      <c r="F3" t="s">
        <v>47</v>
      </c>
    </row>
    <row r="4" spans="1:10" ht="36.75" customHeight="1">
      <c r="A4" s="60" t="s">
        <v>0</v>
      </c>
      <c r="B4" s="60"/>
      <c r="C4" s="60"/>
      <c r="D4" s="60"/>
      <c r="E4" s="60"/>
      <c r="F4" s="60"/>
      <c r="G4" s="60"/>
    </row>
    <row r="5" spans="1:10" ht="17.25" customHeight="1">
      <c r="A5" s="1"/>
      <c r="B5" s="2" t="s">
        <v>1</v>
      </c>
      <c r="C5" s="1" t="s">
        <v>2</v>
      </c>
      <c r="D5" s="1" t="s">
        <v>3</v>
      </c>
      <c r="E5" s="1" t="s">
        <v>4</v>
      </c>
      <c r="F5" s="3"/>
      <c r="G5" s="3"/>
      <c r="H5" s="3"/>
      <c r="I5" s="3"/>
      <c r="J5" s="3"/>
    </row>
    <row r="6" spans="1:10" ht="33.75" customHeight="1">
      <c r="A6" s="4" t="s">
        <v>5</v>
      </c>
      <c r="B6" s="5" t="s">
        <v>6</v>
      </c>
      <c r="C6" s="6" t="s">
        <v>7</v>
      </c>
      <c r="D6" s="7">
        <v>43221</v>
      </c>
      <c r="E6" s="7" t="s">
        <v>8</v>
      </c>
      <c r="F6" s="8" t="s">
        <v>9</v>
      </c>
      <c r="G6" s="3"/>
      <c r="H6" s="3"/>
      <c r="I6" s="3"/>
      <c r="J6" s="3"/>
    </row>
    <row r="7" spans="1:10" ht="21.75" customHeight="1">
      <c r="A7" s="9" t="s">
        <v>10</v>
      </c>
      <c r="B7" s="10">
        <v>28214000</v>
      </c>
      <c r="C7" s="10">
        <v>25044809</v>
      </c>
      <c r="D7" s="10">
        <v>2500000</v>
      </c>
      <c r="E7" s="10">
        <f>C7+D7</f>
        <v>27544809</v>
      </c>
      <c r="F7" s="11">
        <f>2422140*12</f>
        <v>29065680</v>
      </c>
      <c r="G7" s="3"/>
      <c r="H7" s="3"/>
      <c r="I7" s="3"/>
      <c r="J7" s="3"/>
    </row>
    <row r="8" spans="1:10" ht="34.5" customHeight="1">
      <c r="A8" s="12" t="s">
        <v>11</v>
      </c>
      <c r="B8" s="10">
        <v>300000</v>
      </c>
      <c r="C8" s="10">
        <v>441664</v>
      </c>
      <c r="D8" s="13">
        <v>30000</v>
      </c>
      <c r="E8" s="10">
        <f>C8+D8</f>
        <v>471664</v>
      </c>
      <c r="F8" s="14">
        <f>25000*12</f>
        <v>300000</v>
      </c>
      <c r="G8" s="3"/>
      <c r="H8" s="3"/>
      <c r="I8" s="3"/>
      <c r="J8" s="3"/>
    </row>
    <row r="9" spans="1:10" ht="34.5" customHeight="1">
      <c r="A9" s="12" t="s">
        <v>12</v>
      </c>
      <c r="B9" s="15">
        <v>300000</v>
      </c>
      <c r="C9" s="10">
        <v>614020</v>
      </c>
      <c r="D9" s="10">
        <v>50000</v>
      </c>
      <c r="E9" s="10">
        <f>C9+D9</f>
        <v>664020</v>
      </c>
      <c r="F9" s="11">
        <f>(20000+15000+7790+3620+240)*12</f>
        <v>559800</v>
      </c>
      <c r="G9" s="3"/>
      <c r="H9" s="3"/>
      <c r="I9" s="3"/>
      <c r="J9" s="3"/>
    </row>
    <row r="10" spans="1:10" ht="19.5">
      <c r="A10" s="16" t="s">
        <v>13</v>
      </c>
      <c r="B10" s="17">
        <f>SUM(B7:B9)</f>
        <v>28814000</v>
      </c>
      <c r="C10" s="17">
        <f>SUM(C7:C9)</f>
        <v>26100493</v>
      </c>
      <c r="D10" s="17">
        <f>SUM(D7:D9)</f>
        <v>2580000</v>
      </c>
      <c r="E10" s="10">
        <f>SUM(E7:E9)</f>
        <v>28680493</v>
      </c>
      <c r="F10" s="18">
        <f>SUM(F7:F9)</f>
        <v>29925480</v>
      </c>
      <c r="G10" s="3"/>
      <c r="H10" s="3"/>
      <c r="I10" s="3"/>
      <c r="J10" s="3"/>
    </row>
    <row r="11" spans="1:10" ht="6" customHeight="1">
      <c r="B11" s="19"/>
      <c r="C11" s="19"/>
      <c r="D11" s="19"/>
      <c r="E11" s="19"/>
      <c r="F11" s="20"/>
      <c r="G11" s="3"/>
      <c r="H11" s="3"/>
      <c r="I11" s="3"/>
      <c r="J11" s="3"/>
    </row>
    <row r="12" spans="1:10" ht="18.75">
      <c r="A12" s="21" t="s">
        <v>14</v>
      </c>
      <c r="B12" s="22"/>
      <c r="C12" s="22"/>
      <c r="D12" s="22"/>
      <c r="E12" s="22"/>
      <c r="F12" s="23"/>
      <c r="G12" s="3"/>
      <c r="H12" s="3"/>
      <c r="I12" s="3"/>
      <c r="J12" s="3"/>
    </row>
    <row r="13" spans="1:10" ht="18.75" customHeight="1">
      <c r="A13" s="24" t="s">
        <v>15</v>
      </c>
      <c r="B13" s="25"/>
      <c r="C13" s="25"/>
      <c r="D13" s="26"/>
      <c r="E13" s="26"/>
      <c r="F13" s="27"/>
      <c r="G13" s="3"/>
      <c r="H13" s="3"/>
      <c r="I13" s="3"/>
      <c r="J13" s="3"/>
    </row>
    <row r="14" spans="1:10" ht="18">
      <c r="A14" s="28" t="s">
        <v>16</v>
      </c>
      <c r="B14" s="25">
        <v>900000</v>
      </c>
      <c r="C14" s="29">
        <v>652009</v>
      </c>
      <c r="D14" s="29">
        <v>94800</v>
      </c>
      <c r="E14" s="10">
        <f t="shared" ref="E14:E25" si="0">C14+D14</f>
        <v>746809</v>
      </c>
      <c r="F14" s="30">
        <v>700000</v>
      </c>
      <c r="G14" s="3"/>
      <c r="H14" s="3"/>
      <c r="I14" s="3"/>
      <c r="J14" s="3"/>
    </row>
    <row r="15" spans="1:10" ht="18">
      <c r="A15" s="31" t="s">
        <v>17</v>
      </c>
      <c r="B15" s="29">
        <v>140000</v>
      </c>
      <c r="C15" s="29">
        <v>106227</v>
      </c>
      <c r="D15" s="29">
        <v>9600</v>
      </c>
      <c r="E15" s="10">
        <f t="shared" si="0"/>
        <v>115827</v>
      </c>
      <c r="F15" s="11">
        <v>150000</v>
      </c>
      <c r="G15" s="3"/>
      <c r="H15" s="3"/>
      <c r="I15" s="3"/>
      <c r="J15" s="3"/>
    </row>
    <row r="16" spans="1:10" ht="18">
      <c r="A16" s="28" t="s">
        <v>18</v>
      </c>
      <c r="B16" s="25">
        <v>100000</v>
      </c>
      <c r="C16" s="25">
        <v>91700</v>
      </c>
      <c r="D16" s="25">
        <v>7600</v>
      </c>
      <c r="E16" s="10">
        <f t="shared" si="0"/>
        <v>99300</v>
      </c>
      <c r="F16" s="11">
        <v>100000</v>
      </c>
      <c r="G16" s="3"/>
      <c r="H16" s="3"/>
      <c r="I16" s="3"/>
      <c r="J16" s="3"/>
    </row>
    <row r="17" spans="1:12" ht="18">
      <c r="A17" s="31" t="s">
        <v>19</v>
      </c>
      <c r="B17" s="10">
        <v>7860000</v>
      </c>
      <c r="C17" s="10">
        <v>7006795</v>
      </c>
      <c r="D17" s="10">
        <v>625000</v>
      </c>
      <c r="E17" s="10">
        <f t="shared" si="0"/>
        <v>7631795</v>
      </c>
      <c r="F17" s="11">
        <v>7500000</v>
      </c>
      <c r="G17" s="3"/>
      <c r="H17" s="3"/>
      <c r="I17" s="3"/>
      <c r="J17" s="3"/>
    </row>
    <row r="18" spans="1:12" ht="18">
      <c r="A18" s="31" t="s">
        <v>20</v>
      </c>
      <c r="B18" s="10">
        <v>500000</v>
      </c>
      <c r="C18" s="10">
        <v>70000</v>
      </c>
      <c r="D18" s="10">
        <v>0</v>
      </c>
      <c r="E18" s="10">
        <f t="shared" si="0"/>
        <v>70000</v>
      </c>
      <c r="F18" s="11">
        <v>500000</v>
      </c>
      <c r="G18" s="3"/>
      <c r="H18" s="3"/>
      <c r="I18" s="3"/>
      <c r="J18" s="3"/>
    </row>
    <row r="19" spans="1:12" ht="18.75" customHeight="1">
      <c r="A19" s="31" t="s">
        <v>21</v>
      </c>
      <c r="B19" s="10">
        <v>2374000</v>
      </c>
      <c r="C19" s="10">
        <v>1872303</v>
      </c>
      <c r="D19" s="10">
        <v>165000</v>
      </c>
      <c r="E19" s="10">
        <f t="shared" si="0"/>
        <v>2037303</v>
      </c>
      <c r="F19" s="11">
        <v>2100000</v>
      </c>
      <c r="G19" s="3"/>
      <c r="H19" s="3"/>
      <c r="I19" s="3"/>
      <c r="J19" s="3"/>
    </row>
    <row r="20" spans="1:12" ht="18">
      <c r="A20" s="32" t="s">
        <v>22</v>
      </c>
      <c r="B20" s="10">
        <v>200000</v>
      </c>
      <c r="C20" s="10">
        <v>289755</v>
      </c>
      <c r="D20" s="10">
        <v>10000</v>
      </c>
      <c r="E20" s="10">
        <f t="shared" si="0"/>
        <v>299755</v>
      </c>
      <c r="F20" s="11">
        <v>200000</v>
      </c>
      <c r="G20" s="3"/>
      <c r="H20" s="3"/>
      <c r="I20" s="3"/>
      <c r="J20" s="3"/>
    </row>
    <row r="21" spans="1:12" ht="18">
      <c r="A21" s="28" t="s">
        <v>23</v>
      </c>
      <c r="B21" s="10">
        <v>1900000</v>
      </c>
      <c r="C21" s="10">
        <v>2437592</v>
      </c>
      <c r="D21" s="10">
        <v>200000</v>
      </c>
      <c r="E21" s="10">
        <f t="shared" si="0"/>
        <v>2637592</v>
      </c>
      <c r="F21" s="11">
        <f>412*8500</f>
        <v>3502000</v>
      </c>
      <c r="G21" s="3"/>
      <c r="H21" s="3"/>
      <c r="I21" s="3"/>
      <c r="J21" s="3"/>
    </row>
    <row r="22" spans="1:12" ht="18">
      <c r="A22" s="28" t="s">
        <v>24</v>
      </c>
      <c r="B22" s="10"/>
      <c r="C22" s="10"/>
      <c r="D22" s="10"/>
      <c r="E22" s="10">
        <f t="shared" si="0"/>
        <v>0</v>
      </c>
      <c r="F22" s="11">
        <f>F23</f>
        <v>6840000</v>
      </c>
      <c r="G22" s="3"/>
      <c r="H22" s="3"/>
      <c r="I22" s="3"/>
      <c r="J22" s="3"/>
    </row>
    <row r="23" spans="1:12" ht="19.5" customHeight="1">
      <c r="A23" s="33" t="s">
        <v>25</v>
      </c>
      <c r="B23" s="10">
        <v>6840000</v>
      </c>
      <c r="C23" s="10">
        <v>6270000</v>
      </c>
      <c r="D23" s="10">
        <v>570000</v>
      </c>
      <c r="E23" s="10">
        <f t="shared" si="0"/>
        <v>6840000</v>
      </c>
      <c r="F23" s="34">
        <f>570000*12</f>
        <v>6840000</v>
      </c>
      <c r="G23" s="3"/>
      <c r="H23" s="3"/>
      <c r="I23" s="3"/>
      <c r="J23" s="3"/>
    </row>
    <row r="24" spans="1:12" ht="21.75" customHeight="1">
      <c r="A24" s="32" t="s">
        <v>26</v>
      </c>
      <c r="B24" s="10">
        <v>230000</v>
      </c>
      <c r="C24" s="10">
        <v>196712</v>
      </c>
      <c r="D24" s="10">
        <v>17930</v>
      </c>
      <c r="E24" s="10">
        <f t="shared" si="0"/>
        <v>214642</v>
      </c>
      <c r="F24" s="11">
        <v>230000</v>
      </c>
      <c r="G24" s="3"/>
      <c r="H24" s="3"/>
      <c r="I24" s="3"/>
      <c r="J24" s="3"/>
    </row>
    <row r="25" spans="1:12" s="37" customFormat="1" ht="32.25" customHeight="1">
      <c r="A25" s="35" t="s">
        <v>27</v>
      </c>
      <c r="B25" s="10">
        <v>200000</v>
      </c>
      <c r="C25" s="10">
        <v>189736</v>
      </c>
      <c r="D25" s="10">
        <v>18000</v>
      </c>
      <c r="E25" s="10">
        <f t="shared" si="0"/>
        <v>207736</v>
      </c>
      <c r="F25" s="11">
        <v>360000</v>
      </c>
      <c r="G25" s="61"/>
      <c r="H25" s="61"/>
      <c r="I25" s="61"/>
      <c r="J25" s="61"/>
      <c r="K25" s="36"/>
      <c r="L25" s="36"/>
    </row>
    <row r="26" spans="1:12" ht="18">
      <c r="A26" s="38" t="s">
        <v>28</v>
      </c>
      <c r="B26" s="10"/>
      <c r="C26" s="10"/>
      <c r="D26" s="10"/>
      <c r="E26" s="10"/>
      <c r="F26" s="11">
        <f>F27+F28</f>
        <v>470000</v>
      </c>
      <c r="G26" s="3"/>
      <c r="H26" s="3"/>
      <c r="I26" s="3"/>
      <c r="J26" s="3"/>
    </row>
    <row r="27" spans="1:12" ht="20.25" customHeight="1">
      <c r="A27" s="39" t="s">
        <v>29</v>
      </c>
      <c r="B27" s="10">
        <v>280000</v>
      </c>
      <c r="C27" s="10">
        <v>168660</v>
      </c>
      <c r="D27" s="10">
        <v>0</v>
      </c>
      <c r="E27" s="10">
        <f t="shared" ref="E27:E38" si="1">C27+D27</f>
        <v>168660</v>
      </c>
      <c r="F27" s="34">
        <v>220000</v>
      </c>
      <c r="G27" s="3"/>
      <c r="H27" s="3"/>
      <c r="I27" s="3"/>
      <c r="J27" s="3"/>
    </row>
    <row r="28" spans="1:12" ht="19.5" customHeight="1">
      <c r="A28" s="39" t="s">
        <v>30</v>
      </c>
      <c r="B28" s="10">
        <v>240000</v>
      </c>
      <c r="C28" s="10">
        <v>78122</v>
      </c>
      <c r="D28" s="10">
        <v>2240</v>
      </c>
      <c r="E28" s="10">
        <f t="shared" si="1"/>
        <v>80362</v>
      </c>
      <c r="F28" s="34">
        <v>250000</v>
      </c>
      <c r="G28" s="3"/>
      <c r="H28" s="3"/>
      <c r="I28" s="3"/>
      <c r="J28" s="3"/>
    </row>
    <row r="29" spans="1:12" ht="17.25" customHeight="1">
      <c r="A29" s="40" t="s">
        <v>31</v>
      </c>
      <c r="B29" s="10"/>
      <c r="C29" s="10"/>
      <c r="D29" s="10"/>
      <c r="E29" s="10">
        <f t="shared" si="1"/>
        <v>0</v>
      </c>
      <c r="F29" s="11">
        <f>F30+F31</f>
        <v>2600000</v>
      </c>
      <c r="G29" s="3"/>
      <c r="H29" s="3"/>
      <c r="I29" s="3"/>
      <c r="J29" s="3"/>
    </row>
    <row r="30" spans="1:12" ht="16.5">
      <c r="A30" s="41" t="s">
        <v>32</v>
      </c>
      <c r="B30" s="10">
        <v>180000</v>
      </c>
      <c r="C30" s="10">
        <v>143923</v>
      </c>
      <c r="D30" s="10">
        <v>7750</v>
      </c>
      <c r="E30" s="10">
        <f t="shared" si="1"/>
        <v>151673</v>
      </c>
      <c r="F30" s="34">
        <f>170000+10000+20000</f>
        <v>200000</v>
      </c>
      <c r="G30" s="3"/>
      <c r="H30" s="3"/>
      <c r="I30" s="3"/>
      <c r="J30" s="3"/>
    </row>
    <row r="31" spans="1:12" ht="22.5" customHeight="1">
      <c r="A31" s="41" t="s">
        <v>33</v>
      </c>
      <c r="B31" s="10">
        <v>2200000</v>
      </c>
      <c r="C31" s="10">
        <v>2174440</v>
      </c>
      <c r="D31" s="10">
        <v>170000</v>
      </c>
      <c r="E31" s="10">
        <f t="shared" si="1"/>
        <v>2344440</v>
      </c>
      <c r="F31" s="34">
        <v>2400000</v>
      </c>
      <c r="G31" s="3"/>
      <c r="H31" s="3"/>
      <c r="I31" s="3"/>
      <c r="J31" s="3"/>
    </row>
    <row r="32" spans="1:12" ht="21" customHeight="1">
      <c r="A32" s="42" t="s">
        <v>34</v>
      </c>
      <c r="B32" s="10">
        <v>350000</v>
      </c>
      <c r="C32" s="10">
        <v>351486</v>
      </c>
      <c r="D32" s="10">
        <v>18000</v>
      </c>
      <c r="E32" s="10">
        <f t="shared" si="1"/>
        <v>369486</v>
      </c>
      <c r="F32" s="11">
        <v>350000</v>
      </c>
      <c r="G32" s="3"/>
      <c r="H32" s="3"/>
      <c r="I32" s="3"/>
      <c r="J32" s="3"/>
    </row>
    <row r="33" spans="1:10" ht="17.25" customHeight="1">
      <c r="A33" s="42" t="s">
        <v>35</v>
      </c>
      <c r="B33" s="10">
        <v>400000</v>
      </c>
      <c r="C33" s="10">
        <v>298000</v>
      </c>
      <c r="D33" s="10"/>
      <c r="E33" s="10">
        <f t="shared" si="1"/>
        <v>298000</v>
      </c>
      <c r="F33" s="11">
        <v>400000</v>
      </c>
      <c r="G33" s="3"/>
      <c r="H33" s="3"/>
      <c r="I33" s="3"/>
      <c r="J33" s="3"/>
    </row>
    <row r="34" spans="1:10" ht="17.25" customHeight="1">
      <c r="A34" s="28" t="s">
        <v>36</v>
      </c>
      <c r="B34" s="10">
        <v>250000</v>
      </c>
      <c r="C34" s="10">
        <v>192731</v>
      </c>
      <c r="D34" s="10">
        <v>9659</v>
      </c>
      <c r="E34" s="10">
        <f t="shared" si="1"/>
        <v>202390</v>
      </c>
      <c r="F34" s="11">
        <v>250000</v>
      </c>
      <c r="G34" s="3"/>
      <c r="H34" s="3"/>
      <c r="I34" s="3"/>
      <c r="J34" s="3"/>
    </row>
    <row r="35" spans="1:10" ht="17.25" customHeight="1">
      <c r="A35" s="28" t="s">
        <v>37</v>
      </c>
      <c r="B35" s="10">
        <v>0</v>
      </c>
      <c r="C35" s="10">
        <v>0</v>
      </c>
      <c r="D35" s="10">
        <v>0</v>
      </c>
      <c r="E35" s="10">
        <f t="shared" si="1"/>
        <v>0</v>
      </c>
      <c r="F35" s="11">
        <v>700000</v>
      </c>
      <c r="G35" s="3"/>
      <c r="H35" s="3"/>
      <c r="I35" s="3"/>
      <c r="J35" s="3"/>
    </row>
    <row r="36" spans="1:10" ht="17.25" customHeight="1">
      <c r="A36" s="28" t="s">
        <v>38</v>
      </c>
      <c r="B36" s="10">
        <v>0</v>
      </c>
      <c r="C36" s="10">
        <v>0</v>
      </c>
      <c r="D36" s="27">
        <v>0</v>
      </c>
      <c r="E36" s="10">
        <f t="shared" si="1"/>
        <v>0</v>
      </c>
      <c r="F36" s="43">
        <f>F35*0.302</f>
        <v>211400</v>
      </c>
      <c r="G36" s="3"/>
      <c r="H36" s="3"/>
      <c r="I36" s="3"/>
      <c r="J36" s="3"/>
    </row>
    <row r="37" spans="1:10" ht="17.25" customHeight="1">
      <c r="A37" s="28" t="s">
        <v>39</v>
      </c>
      <c r="B37" s="10">
        <v>1282200</v>
      </c>
      <c r="C37" s="13">
        <v>841741</v>
      </c>
      <c r="D37" s="13">
        <v>0</v>
      </c>
      <c r="E37" s="10">
        <f t="shared" si="1"/>
        <v>841741</v>
      </c>
      <c r="F37" s="14">
        <f>(F14+F15+F16+F17+F18+F19+F20+F21+F23+F24+F25+F27+F28+F30+F31+F32+F33+F34+F35+F36)*0.05</f>
        <v>1358170</v>
      </c>
      <c r="G37" s="3"/>
      <c r="H37" s="3"/>
      <c r="I37" s="3"/>
      <c r="J37" s="3"/>
    </row>
    <row r="38" spans="1:10" ht="18.75" customHeight="1">
      <c r="A38" s="44" t="s">
        <v>40</v>
      </c>
      <c r="B38" s="45">
        <f>SUM(B14:B37)</f>
        <v>26426200</v>
      </c>
      <c r="C38" s="45">
        <f>SUM(C14:C37)</f>
        <v>23431932</v>
      </c>
      <c r="D38" s="45">
        <f>SUM(D14:D37)</f>
        <v>1925579</v>
      </c>
      <c r="E38" s="46">
        <f t="shared" si="1"/>
        <v>25357511</v>
      </c>
      <c r="F38" s="47">
        <f>F14+F15+F16+F17+F18+F19+F20+F21+F22+F24+F25+F26+F29+F32+F33+F34+F35+F36+F37</f>
        <v>28521570</v>
      </c>
      <c r="G38" s="3"/>
      <c r="H38" s="3"/>
      <c r="I38" s="3"/>
      <c r="J38" s="3"/>
    </row>
    <row r="39" spans="1:10" ht="6.75" customHeight="1">
      <c r="A39" s="48"/>
      <c r="B39" s="49"/>
      <c r="C39" s="49"/>
      <c r="D39" s="49"/>
      <c r="E39" s="49"/>
      <c r="F39" s="13"/>
      <c r="G39" s="3"/>
      <c r="H39" s="3"/>
      <c r="I39" s="3"/>
      <c r="J39" s="3"/>
    </row>
    <row r="40" spans="1:10" ht="16.5" customHeight="1">
      <c r="A40" s="50" t="s">
        <v>41</v>
      </c>
      <c r="B40" s="51"/>
      <c r="C40" s="51"/>
      <c r="D40" s="51"/>
      <c r="E40" s="51"/>
      <c r="F40" s="52">
        <v>1403910</v>
      </c>
      <c r="G40" s="3"/>
      <c r="H40" s="3"/>
      <c r="I40" s="3"/>
      <c r="J40" s="3"/>
    </row>
    <row r="41" spans="1:10" ht="20.100000000000001" customHeight="1">
      <c r="A41" s="58" t="s">
        <v>42</v>
      </c>
      <c r="B41" s="10"/>
      <c r="C41" s="10"/>
      <c r="D41" s="10"/>
      <c r="E41" s="10"/>
      <c r="F41" s="34">
        <v>1403910</v>
      </c>
      <c r="G41" s="3"/>
      <c r="H41" s="3"/>
      <c r="I41" s="3"/>
      <c r="J41" s="3"/>
    </row>
    <row r="42" spans="1:10" ht="28.5" customHeight="1">
      <c r="A42" s="59" t="s">
        <v>43</v>
      </c>
      <c r="B42" s="11" t="e">
        <f>B38+#REF!</f>
        <v>#REF!</v>
      </c>
      <c r="C42" s="11" t="e">
        <f>C38+#REF!</f>
        <v>#REF!</v>
      </c>
      <c r="D42" s="11" t="e">
        <f>D38+#REF!</f>
        <v>#REF!</v>
      </c>
      <c r="E42" s="10" t="e">
        <f>C42+D42</f>
        <v>#REF!</v>
      </c>
      <c r="F42" s="18">
        <f>F38+F40</f>
        <v>29925480</v>
      </c>
      <c r="G42" s="3"/>
      <c r="H42" s="3"/>
      <c r="I42" s="3"/>
      <c r="J42" s="3"/>
    </row>
    <row r="43" spans="1:10" ht="11.25" customHeight="1">
      <c r="A43" s="53"/>
      <c r="F43" s="57"/>
      <c r="G43" s="3"/>
      <c r="H43" s="3"/>
      <c r="I43" s="3"/>
      <c r="J43" s="3"/>
    </row>
    <row r="44" spans="1:10" ht="56.25" hidden="1" customHeight="1">
      <c r="A44" s="54" t="s">
        <v>44</v>
      </c>
      <c r="B44" s="55" t="e">
        <f>B10-B42</f>
        <v>#REF!</v>
      </c>
      <c r="C44" s="55"/>
      <c r="D44" s="55"/>
      <c r="E44" s="55" t="e">
        <f>E10-E42</f>
        <v>#REF!</v>
      </c>
      <c r="F44" s="56">
        <f>F10-F42</f>
        <v>0</v>
      </c>
      <c r="G44" s="3"/>
      <c r="H44" s="3"/>
      <c r="I44" s="3"/>
      <c r="J44" s="3"/>
    </row>
  </sheetData>
  <mergeCells count="2">
    <mergeCell ref="A4:G4"/>
    <mergeCell ref="G25:J25"/>
  </mergeCells>
  <phoneticPr fontId="19" type="noConversion"/>
  <pageMargins left="0.70833333333333304" right="0.70833333333333304" top="0.35416666666666702" bottom="0.35416666666666702" header="0.51180555555555496" footer="0.51180555555555496"/>
  <pageSetup paperSize="9" scale="90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zoomScalePageLayoutView="60" workbookViewId="0"/>
  </sheetViews>
  <sheetFormatPr defaultRowHeight="15"/>
  <sheetData/>
  <phoneticPr fontId="19" type="noConversion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ФИНПЛАН от 230518 </vt:lpstr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людмила</dc:creator>
  <dc:description/>
  <cp:lastModifiedBy>user</cp:lastModifiedBy>
  <cp:revision>2</cp:revision>
  <cp:lastPrinted>2018-06-13T17:43:27Z</cp:lastPrinted>
  <dcterms:created xsi:type="dcterms:W3CDTF">2018-05-25T06:58:36Z</dcterms:created>
  <dcterms:modified xsi:type="dcterms:W3CDTF">2018-06-16T09:52:40Z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