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safronov\Documents\Личные\ДНТ\Финансовые документы\"/>
    </mc:Choice>
  </mc:AlternateContent>
  <bookViews>
    <workbookView xWindow="0" yWindow="0" windowWidth="24000" windowHeight="9735"/>
  </bookViews>
  <sheets>
    <sheet name="ВСЕ затраты в 2018-2019 гг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U5" i="1"/>
  <c r="V5" i="1"/>
  <c r="W5" i="1" s="1"/>
  <c r="U6" i="1"/>
  <c r="G7" i="1"/>
  <c r="U7" i="1"/>
  <c r="V7" i="1"/>
  <c r="W7" i="1"/>
  <c r="U8" i="1"/>
  <c r="W8" i="1"/>
  <c r="U9" i="1"/>
  <c r="W9" i="1"/>
  <c r="G10" i="1"/>
  <c r="M10" i="1"/>
  <c r="O10" i="1"/>
  <c r="U10" i="1"/>
  <c r="V10" i="1"/>
  <c r="W10" i="1"/>
  <c r="F11" i="1"/>
  <c r="G11" i="1"/>
  <c r="H11" i="1"/>
  <c r="I11" i="1"/>
  <c r="U11" i="1" s="1"/>
  <c r="W11" i="1" s="1"/>
  <c r="J11" i="1"/>
  <c r="K11" i="1"/>
  <c r="L11" i="1"/>
  <c r="M11" i="1"/>
  <c r="N11" i="1"/>
  <c r="O11" i="1"/>
  <c r="P11" i="1"/>
  <c r="Q11" i="1"/>
  <c r="V11" i="1"/>
  <c r="G13" i="1"/>
  <c r="V13" i="1" s="1"/>
  <c r="I13" i="1"/>
  <c r="J13" i="1"/>
  <c r="K13" i="1"/>
  <c r="L13" i="1"/>
  <c r="M13" i="1"/>
  <c r="N13" i="1"/>
  <c r="O13" i="1"/>
  <c r="P13" i="1"/>
  <c r="Q13" i="1"/>
  <c r="U13" i="1"/>
  <c r="G14" i="1"/>
  <c r="I14" i="1"/>
  <c r="U14" i="1" s="1"/>
  <c r="J14" i="1"/>
  <c r="K14" i="1"/>
  <c r="K33" i="1" s="1"/>
  <c r="L14" i="1"/>
  <c r="M14" i="1"/>
  <c r="M33" i="1" s="1"/>
  <c r="N14" i="1"/>
  <c r="O14" i="1"/>
  <c r="O33" i="1" s="1"/>
  <c r="P14" i="1"/>
  <c r="Q14" i="1"/>
  <c r="Q33" i="1" s="1"/>
  <c r="V14" i="1"/>
  <c r="W14" i="1" s="1"/>
  <c r="G15" i="1"/>
  <c r="V15" i="1" s="1"/>
  <c r="W15" i="1" s="1"/>
  <c r="I15" i="1"/>
  <c r="J15" i="1"/>
  <c r="K15" i="1"/>
  <c r="L15" i="1"/>
  <c r="M15" i="1"/>
  <c r="N15" i="1"/>
  <c r="O15" i="1"/>
  <c r="P15" i="1"/>
  <c r="Q15" i="1"/>
  <c r="U15" i="1"/>
  <c r="G16" i="1"/>
  <c r="I16" i="1"/>
  <c r="U16" i="1" s="1"/>
  <c r="J16" i="1"/>
  <c r="K16" i="1"/>
  <c r="L16" i="1"/>
  <c r="M16" i="1"/>
  <c r="N16" i="1"/>
  <c r="O16" i="1"/>
  <c r="P16" i="1"/>
  <c r="Q16" i="1"/>
  <c r="V16" i="1"/>
  <c r="G17" i="1"/>
  <c r="V17" i="1" s="1"/>
  <c r="W17" i="1" s="1"/>
  <c r="I17" i="1"/>
  <c r="J17" i="1"/>
  <c r="K17" i="1"/>
  <c r="L17" i="1"/>
  <c r="M17" i="1"/>
  <c r="N17" i="1"/>
  <c r="O17" i="1"/>
  <c r="P17" i="1"/>
  <c r="Q17" i="1"/>
  <c r="U17" i="1"/>
  <c r="G18" i="1"/>
  <c r="I18" i="1"/>
  <c r="U18" i="1" s="1"/>
  <c r="J18" i="1"/>
  <c r="K18" i="1"/>
  <c r="L18" i="1"/>
  <c r="M18" i="1"/>
  <c r="N18" i="1"/>
  <c r="O18" i="1"/>
  <c r="P18" i="1"/>
  <c r="Q18" i="1"/>
  <c r="V18" i="1"/>
  <c r="G19" i="1"/>
  <c r="V19" i="1" s="1"/>
  <c r="W19" i="1" s="1"/>
  <c r="I19" i="1"/>
  <c r="J19" i="1"/>
  <c r="K19" i="1"/>
  <c r="L19" i="1"/>
  <c r="M19" i="1"/>
  <c r="N19" i="1"/>
  <c r="O19" i="1"/>
  <c r="P19" i="1"/>
  <c r="Q19" i="1"/>
  <c r="U19" i="1"/>
  <c r="G20" i="1"/>
  <c r="I20" i="1"/>
  <c r="U20" i="1" s="1"/>
  <c r="J20" i="1"/>
  <c r="K20" i="1"/>
  <c r="L20" i="1"/>
  <c r="M20" i="1"/>
  <c r="N20" i="1"/>
  <c r="O20" i="1"/>
  <c r="P20" i="1"/>
  <c r="Q20" i="1"/>
  <c r="V20" i="1"/>
  <c r="G21" i="1"/>
  <c r="V21" i="1" s="1"/>
  <c r="W21" i="1" s="1"/>
  <c r="I21" i="1"/>
  <c r="J21" i="1"/>
  <c r="K21" i="1"/>
  <c r="L21" i="1"/>
  <c r="M21" i="1"/>
  <c r="N21" i="1"/>
  <c r="O21" i="1"/>
  <c r="P21" i="1"/>
  <c r="Q21" i="1"/>
  <c r="U21" i="1"/>
  <c r="G22" i="1"/>
  <c r="I22" i="1"/>
  <c r="U22" i="1" s="1"/>
  <c r="J22" i="1"/>
  <c r="K22" i="1"/>
  <c r="L22" i="1"/>
  <c r="M22" i="1"/>
  <c r="N22" i="1"/>
  <c r="O22" i="1"/>
  <c r="P22" i="1"/>
  <c r="Q22" i="1"/>
  <c r="V22" i="1"/>
  <c r="G23" i="1"/>
  <c r="V23" i="1" s="1"/>
  <c r="W23" i="1" s="1"/>
  <c r="I23" i="1"/>
  <c r="J23" i="1"/>
  <c r="K23" i="1"/>
  <c r="L23" i="1"/>
  <c r="M23" i="1"/>
  <c r="N23" i="1"/>
  <c r="O23" i="1"/>
  <c r="P23" i="1"/>
  <c r="Q23" i="1"/>
  <c r="U23" i="1"/>
  <c r="G24" i="1"/>
  <c r="I24" i="1"/>
  <c r="U24" i="1" s="1"/>
  <c r="J24" i="1"/>
  <c r="K24" i="1"/>
  <c r="L24" i="1"/>
  <c r="M24" i="1"/>
  <c r="N24" i="1"/>
  <c r="O24" i="1"/>
  <c r="P24" i="1"/>
  <c r="Q24" i="1"/>
  <c r="V24" i="1"/>
  <c r="G25" i="1"/>
  <c r="V25" i="1" s="1"/>
  <c r="W25" i="1" s="1"/>
  <c r="I25" i="1"/>
  <c r="J25" i="1"/>
  <c r="K25" i="1"/>
  <c r="L25" i="1"/>
  <c r="M25" i="1"/>
  <c r="N25" i="1"/>
  <c r="O25" i="1"/>
  <c r="P25" i="1"/>
  <c r="Q25" i="1"/>
  <c r="U25" i="1"/>
  <c r="G26" i="1"/>
  <c r="I26" i="1"/>
  <c r="U26" i="1" s="1"/>
  <c r="J26" i="1"/>
  <c r="K26" i="1"/>
  <c r="L26" i="1"/>
  <c r="M26" i="1"/>
  <c r="N26" i="1"/>
  <c r="O26" i="1"/>
  <c r="P26" i="1"/>
  <c r="Q26" i="1"/>
  <c r="V26" i="1"/>
  <c r="G27" i="1"/>
  <c r="V27" i="1" s="1"/>
  <c r="W27" i="1" s="1"/>
  <c r="I27" i="1"/>
  <c r="J27" i="1"/>
  <c r="K27" i="1"/>
  <c r="L27" i="1"/>
  <c r="M27" i="1"/>
  <c r="N27" i="1"/>
  <c r="O27" i="1"/>
  <c r="P27" i="1"/>
  <c r="Q27" i="1"/>
  <c r="U27" i="1"/>
  <c r="I28" i="1"/>
  <c r="J28" i="1"/>
  <c r="K28" i="1"/>
  <c r="L28" i="1"/>
  <c r="M28" i="1"/>
  <c r="U28" i="1"/>
  <c r="V28" i="1"/>
  <c r="W28" i="1"/>
  <c r="G29" i="1"/>
  <c r="I29" i="1"/>
  <c r="U29" i="1" s="1"/>
  <c r="J29" i="1"/>
  <c r="K29" i="1"/>
  <c r="L29" i="1"/>
  <c r="M29" i="1"/>
  <c r="N29" i="1"/>
  <c r="O29" i="1"/>
  <c r="P29" i="1"/>
  <c r="Q29" i="1"/>
  <c r="V29" i="1"/>
  <c r="U30" i="1"/>
  <c r="V30" i="1"/>
  <c r="W30" i="1"/>
  <c r="U31" i="1"/>
  <c r="W31" i="1"/>
  <c r="G32" i="1"/>
  <c r="J32" i="1"/>
  <c r="K32" i="1"/>
  <c r="L32" i="1"/>
  <c r="M32" i="1"/>
  <c r="N32" i="1"/>
  <c r="O32" i="1"/>
  <c r="P32" i="1"/>
  <c r="Q32" i="1"/>
  <c r="U32" i="1"/>
  <c r="V32" i="1"/>
  <c r="W32" i="1"/>
  <c r="F33" i="1"/>
  <c r="G33" i="1"/>
  <c r="J33" i="1"/>
  <c r="L33" i="1"/>
  <c r="N33" i="1"/>
  <c r="P33" i="1"/>
  <c r="R33" i="1"/>
  <c r="S33" i="1"/>
  <c r="T33" i="1"/>
  <c r="I35" i="1"/>
  <c r="J35" i="1"/>
  <c r="U35" i="1" s="1"/>
  <c r="W35" i="1" s="1"/>
  <c r="K35" i="1"/>
  <c r="L35" i="1"/>
  <c r="M35" i="1"/>
  <c r="N35" i="1"/>
  <c r="O35" i="1"/>
  <c r="P35" i="1"/>
  <c r="U33" i="1" l="1"/>
  <c r="W13" i="1"/>
  <c r="V33" i="1"/>
  <c r="W29" i="1"/>
  <c r="W26" i="1"/>
  <c r="W24" i="1"/>
  <c r="W22" i="1"/>
  <c r="W20" i="1"/>
  <c r="W18" i="1"/>
  <c r="W16" i="1"/>
  <c r="I33" i="1"/>
  <c r="W33" i="1" l="1"/>
</calcChain>
</file>

<file path=xl/sharedStrings.xml><?xml version="1.0" encoding="utf-8"?>
<sst xmlns="http://schemas.openxmlformats.org/spreadsheetml/2006/main" count="57" uniqueCount="52">
  <si>
    <t xml:space="preserve">Ремонт водопровода в лесном массиве (закольцовка) </t>
  </si>
  <si>
    <t xml:space="preserve">     ИТОГО РАСХОДЫ</t>
  </si>
  <si>
    <t>Резервный фонд 5%</t>
  </si>
  <si>
    <t>Социальн. налоги с Фонда поощр. ПП</t>
  </si>
  <si>
    <t>Фонд поощрения ПП</t>
  </si>
  <si>
    <t>Благоустройство территории</t>
  </si>
  <si>
    <t>Ямочный ремонт дорог</t>
  </si>
  <si>
    <t>Содержание дорог и уборка территор.</t>
  </si>
  <si>
    <t>Э/энергия на общие нужды</t>
  </si>
  <si>
    <t>Содержание сетей электроснабжения</t>
  </si>
  <si>
    <t>Содерж. сетей канализ. и ремонт ОС</t>
  </si>
  <si>
    <t>Содержание сетей водоснабжения</t>
  </si>
  <si>
    <t>Содержание газового оборудования</t>
  </si>
  <si>
    <t>Содержание охраны</t>
  </si>
  <si>
    <t>Вывоз мусора</t>
  </si>
  <si>
    <t>Приобрет. инструмент, инвент.,оборуд</t>
  </si>
  <si>
    <t>Налог с ФОТ</t>
  </si>
  <si>
    <t>Премиальный фонд</t>
  </si>
  <si>
    <t>Заработная плата    (12 человек)</t>
  </si>
  <si>
    <t>Услуги связи</t>
  </si>
  <si>
    <t>Программное обеспечение</t>
  </si>
  <si>
    <t>Общехозяйственные расходы</t>
  </si>
  <si>
    <t>Экономия(+)    Перерасход(-)</t>
  </si>
  <si>
    <t>Статьи расходования денежных средств</t>
  </si>
  <si>
    <t xml:space="preserve">      ИТОГО ВЗНОСЫ И ДОХОДЫ</t>
  </si>
  <si>
    <t>Коммерч деят. +договора на обслуж.</t>
  </si>
  <si>
    <t>% за депозит</t>
  </si>
  <si>
    <t>Карты въезда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</si>
  <si>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</si>
  <si>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</si>
  <si>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</si>
  <si>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</si>
  <si>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</si>
  <si>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</si>
  <si>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</si>
  <si>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</si>
  <si>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</si>
  <si>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</si>
  <si>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</si>
  <si>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 xml:space="preserve"> 01.06.16</t>
  </si>
  <si>
    <t>Недобор(-) Перевыполн.(+)</t>
  </si>
  <si>
    <t>Бюджет          за 9 мес.</t>
  </si>
  <si>
    <t>Итого за 9 мес.</t>
  </si>
  <si>
    <t>сентябрь</t>
  </si>
  <si>
    <t>август</t>
  </si>
  <si>
    <t>июль</t>
  </si>
  <si>
    <t>июнь</t>
  </si>
  <si>
    <t>Ост денег</t>
  </si>
  <si>
    <t>Лимит на месяц</t>
  </si>
  <si>
    <t>Лимит на год</t>
  </si>
  <si>
    <t>Статьи поступления денежных средств</t>
  </si>
  <si>
    <t xml:space="preserve">Исполнение финансового плана ДНТ "КП "Согласие" за период с июня 2018 по февраль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</si>
</sst>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DFE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B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CC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F4"/>
        <bgColor indexed="64"/>
      </patternFill>
    </fill>
    <fill>
      <patternFill patternType="solid">
        <fgColor rgb="FFFAFD9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3" fillId="2" borderId="2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7" fillId="3" borderId="3" xfId="0" applyNumberFormat="1" applyFont="1" applyFill="1" applyBorder="1"/>
    <xf numFmtId="3" fontId="8" fillId="0" borderId="3" xfId="0" applyNumberFormat="1" applyFont="1" applyBorder="1"/>
    <xf numFmtId="3" fontId="4" fillId="4" borderId="3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/>
    <xf numFmtId="3" fontId="4" fillId="5" borderId="3" xfId="0" applyNumberFormat="1" applyFont="1" applyFill="1" applyBorder="1" applyAlignment="1">
      <alignment horizontal="center"/>
    </xf>
    <xf numFmtId="0" fontId="8" fillId="0" borderId="3" xfId="0" applyFont="1" applyBorder="1"/>
    <xf numFmtId="3" fontId="4" fillId="6" borderId="3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4" fillId="0" borderId="6" xfId="0" applyFont="1" applyFill="1" applyBorder="1" applyAlignment="1"/>
    <xf numFmtId="0" fontId="2" fillId="0" borderId="0" xfId="0" applyFont="1"/>
    <xf numFmtId="3" fontId="4" fillId="8" borderId="7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7" fillId="3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 applyAlignment="1">
      <alignment horizontal="center"/>
    </xf>
    <xf numFmtId="0" fontId="8" fillId="0" borderId="7" xfId="0" applyFont="1" applyBorder="1"/>
    <xf numFmtId="3" fontId="4" fillId="6" borderId="7" xfId="0" applyNumberFormat="1" applyFont="1" applyFill="1" applyBorder="1" applyAlignment="1">
      <alignment horizontal="center"/>
    </xf>
    <xf numFmtId="3" fontId="4" fillId="7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3" fontId="4" fillId="8" borderId="1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/>
    <xf numFmtId="3" fontId="8" fillId="0" borderId="11" xfId="0" applyNumberFormat="1" applyFont="1" applyBorder="1"/>
    <xf numFmtId="3" fontId="8" fillId="5" borderId="11" xfId="0" applyNumberFormat="1" applyFont="1" applyFill="1" applyBorder="1" applyAlignment="1">
      <alignment horizontal="center"/>
    </xf>
    <xf numFmtId="0" fontId="8" fillId="0" borderId="11" xfId="0" applyFont="1" applyBorder="1"/>
    <xf numFmtId="3" fontId="4" fillId="6" borderId="11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Fill="1" applyBorder="1"/>
    <xf numFmtId="3" fontId="7" fillId="3" borderId="1" xfId="0" applyNumberFormat="1" applyFont="1" applyFill="1" applyBorder="1"/>
    <xf numFmtId="3" fontId="8" fillId="0" borderId="1" xfId="0" applyNumberFormat="1" applyFont="1" applyBorder="1"/>
    <xf numFmtId="3" fontId="8" fillId="5" borderId="1" xfId="0" applyNumberFormat="1" applyFont="1" applyFill="1" applyBorder="1" applyAlignment="1">
      <alignment horizontal="center"/>
    </xf>
    <xf numFmtId="0" fontId="8" fillId="0" borderId="1" xfId="0" applyFont="1" applyBorder="1"/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4" xfId="0" applyFill="1" applyBorder="1"/>
    <xf numFmtId="3" fontId="4" fillId="0" borderId="1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0" xfId="0" applyFill="1" applyBorder="1"/>
    <xf numFmtId="0" fontId="0" fillId="0" borderId="16" xfId="0" applyBorder="1"/>
    <xf numFmtId="3" fontId="7" fillId="5" borderId="3" xfId="0" applyNumberFormat="1" applyFont="1" applyFill="1" applyBorder="1" applyAlignment="1">
      <alignment horizontal="center"/>
    </xf>
    <xf numFmtId="0" fontId="0" fillId="0" borderId="17" xfId="0" applyBorder="1"/>
    <xf numFmtId="0" fontId="4" fillId="10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3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1" fillId="5" borderId="2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center"/>
    </xf>
    <xf numFmtId="3" fontId="4" fillId="11" borderId="3" xfId="0" applyNumberFormat="1" applyFont="1" applyFill="1" applyBorder="1" applyAlignment="1">
      <alignment horizontal="center"/>
    </xf>
    <xf numFmtId="3" fontId="4" fillId="0" borderId="3" xfId="0" applyNumberFormat="1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7" fillId="3" borderId="7" xfId="0" applyFont="1" applyFill="1" applyBorder="1"/>
    <xf numFmtId="0" fontId="8" fillId="11" borderId="7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 vertical="center"/>
    </xf>
    <xf numFmtId="0" fontId="8" fillId="11" borderId="7" xfId="0" applyFont="1" applyFill="1" applyBorder="1"/>
    <xf numFmtId="3" fontId="8" fillId="11" borderId="7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7" xfId="0" applyFont="1" applyFill="1" applyBorder="1"/>
    <xf numFmtId="3" fontId="8" fillId="12" borderId="1" xfId="0" applyNumberFormat="1" applyFont="1" applyFill="1" applyBorder="1"/>
    <xf numFmtId="3" fontId="8" fillId="1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14" xfId="0" applyFont="1" applyBorder="1"/>
    <xf numFmtId="3" fontId="8" fillId="11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/>
    <xf numFmtId="0" fontId="4" fillId="2" borderId="18" xfId="0" applyFont="1" applyFill="1" applyBorder="1" applyAlignment="1">
      <alignment horizontal="center"/>
    </xf>
    <xf numFmtId="0" fontId="7" fillId="3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1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0" xfId="0" applyBorder="1"/>
    <xf numFmtId="0" fontId="2" fillId="1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" borderId="11" xfId="0" applyFill="1" applyBorder="1"/>
    <xf numFmtId="0" fontId="0" fillId="0" borderId="11" xfId="0" applyBorder="1"/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11" fillId="11" borderId="13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safronov/Downloads/&#1048;&#1089;&#1087;&#1086;&#1083;&#1085;&#1077;&#1085;&#1080;&#1077;%20&#1073;&#1102;&#1076;&#1078;&#1077;&#1090;&#1072;%202018-2019%20&#1092;&#1077;&#1074;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затраты за 6 мес.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сод сетей водоснабжения"/>
      <sheetName val="Ремонт водопров. (закольцовка)"/>
      <sheetName val="сод сетей канализации"/>
      <sheetName val="сод сетей электроснабжения"/>
      <sheetName val="электроэнергия на общ нужды"/>
      <sheetName val="технич потери в сетях"/>
      <sheetName val="содерж дорог"/>
      <sheetName val="Ямочный ремонт дорог"/>
      <sheetName val="благоустройство"/>
      <sheetName val="резервный фонд"/>
    </sheetNames>
    <sheetDataSet>
      <sheetData sheetId="0"/>
      <sheetData sheetId="1"/>
      <sheetData sheetId="2">
        <row r="47">
          <cell r="B47">
            <v>34862</v>
          </cell>
          <cell r="C47">
            <v>44617</v>
          </cell>
          <cell r="D47">
            <v>41772</v>
          </cell>
          <cell r="E47">
            <v>37210.130000000005</v>
          </cell>
          <cell r="F47">
            <v>104346.89000000001</v>
          </cell>
          <cell r="G47">
            <v>105524.4</v>
          </cell>
          <cell r="H47">
            <v>39955.599999999999</v>
          </cell>
          <cell r="I47">
            <v>26916</v>
          </cell>
          <cell r="J47">
            <v>61988.490000000005</v>
          </cell>
        </row>
      </sheetData>
      <sheetData sheetId="3">
        <row r="17">
          <cell r="B17">
            <v>15390</v>
          </cell>
          <cell r="C17">
            <v>8290</v>
          </cell>
          <cell r="D17">
            <v>11724</v>
          </cell>
          <cell r="E17">
            <v>7234.38</v>
          </cell>
          <cell r="F17">
            <v>32200</v>
          </cell>
          <cell r="G17">
            <v>3000</v>
          </cell>
          <cell r="H17">
            <v>890</v>
          </cell>
          <cell r="I17">
            <v>0</v>
          </cell>
          <cell r="J17">
            <v>3650</v>
          </cell>
        </row>
      </sheetData>
      <sheetData sheetId="4">
        <row r="8">
          <cell r="B8">
            <v>8235</v>
          </cell>
          <cell r="C8">
            <v>8432</v>
          </cell>
          <cell r="D8">
            <v>8166</v>
          </cell>
          <cell r="E8">
            <v>6500</v>
          </cell>
          <cell r="F8">
            <v>6500</v>
          </cell>
          <cell r="G8">
            <v>7000</v>
          </cell>
          <cell r="H8">
            <v>14000</v>
          </cell>
          <cell r="I8">
            <v>7000</v>
          </cell>
          <cell r="J8">
            <v>8000</v>
          </cell>
        </row>
      </sheetData>
      <sheetData sheetId="5">
        <row r="6">
          <cell r="B6">
            <v>629289</v>
          </cell>
          <cell r="C6">
            <v>690168</v>
          </cell>
          <cell r="D6">
            <v>537675</v>
          </cell>
          <cell r="E6">
            <v>515932.4</v>
          </cell>
          <cell r="F6">
            <v>559403.41</v>
          </cell>
          <cell r="G6">
            <v>564857.06000000006</v>
          </cell>
          <cell r="H6">
            <v>531386.9</v>
          </cell>
          <cell r="I6">
            <v>758877</v>
          </cell>
          <cell r="J6">
            <v>564647</v>
          </cell>
        </row>
      </sheetData>
      <sheetData sheetId="6">
        <row r="5">
          <cell r="B5">
            <v>0</v>
          </cell>
          <cell r="C5">
            <v>0</v>
          </cell>
          <cell r="D5">
            <v>58000</v>
          </cell>
          <cell r="E5">
            <v>0</v>
          </cell>
          <cell r="F5">
            <v>116152</v>
          </cell>
          <cell r="G5">
            <v>0</v>
          </cell>
          <cell r="H5">
            <v>52500</v>
          </cell>
          <cell r="I5">
            <v>87757.35</v>
          </cell>
          <cell r="J5">
            <v>14177.63</v>
          </cell>
        </row>
      </sheetData>
      <sheetData sheetId="7">
        <row r="5">
          <cell r="B5">
            <v>210787</v>
          </cell>
          <cell r="C5">
            <v>201379</v>
          </cell>
          <cell r="D5">
            <v>151376</v>
          </cell>
          <cell r="E5">
            <v>159447.66</v>
          </cell>
          <cell r="F5">
            <v>200851.71</v>
          </cell>
          <cell r="G5">
            <v>139350.85999999999</v>
          </cell>
          <cell r="H5">
            <v>150306.68</v>
          </cell>
          <cell r="I5">
            <v>210171</v>
          </cell>
          <cell r="J5">
            <v>162203.47</v>
          </cell>
        </row>
      </sheetData>
      <sheetData sheetId="8">
        <row r="10">
          <cell r="B10">
            <v>18490</v>
          </cell>
          <cell r="C10">
            <v>25716</v>
          </cell>
          <cell r="D10">
            <v>0</v>
          </cell>
          <cell r="E10">
            <v>4990</v>
          </cell>
          <cell r="F10">
            <v>0</v>
          </cell>
          <cell r="G10">
            <v>20050</v>
          </cell>
          <cell r="H10">
            <v>1980</v>
          </cell>
          <cell r="I10">
            <v>0</v>
          </cell>
          <cell r="J10">
            <v>0</v>
          </cell>
        </row>
      </sheetData>
      <sheetData sheetId="9">
        <row r="11">
          <cell r="B11">
            <v>263300</v>
          </cell>
          <cell r="C11">
            <v>271868</v>
          </cell>
          <cell r="D11">
            <v>280000</v>
          </cell>
          <cell r="E11">
            <v>280000</v>
          </cell>
          <cell r="F11">
            <v>497800</v>
          </cell>
          <cell r="G11">
            <v>540000</v>
          </cell>
          <cell r="H11">
            <v>370000</v>
          </cell>
          <cell r="I11">
            <v>180000</v>
          </cell>
          <cell r="J11">
            <v>337151</v>
          </cell>
        </row>
      </sheetData>
      <sheetData sheetId="10">
        <row r="7">
          <cell r="B7">
            <v>570000</v>
          </cell>
          <cell r="C7">
            <v>570000</v>
          </cell>
          <cell r="D7">
            <v>570000</v>
          </cell>
          <cell r="E7">
            <v>570000</v>
          </cell>
          <cell r="F7">
            <v>798234</v>
          </cell>
          <cell r="G7">
            <v>570000</v>
          </cell>
          <cell r="H7">
            <v>570000</v>
          </cell>
          <cell r="I7">
            <v>570000</v>
          </cell>
          <cell r="J7">
            <v>517121</v>
          </cell>
        </row>
      </sheetData>
      <sheetData sheetId="11">
        <row r="6">
          <cell r="B6">
            <v>17930</v>
          </cell>
          <cell r="C6">
            <v>17930</v>
          </cell>
          <cell r="D6">
            <v>17930</v>
          </cell>
          <cell r="E6">
            <v>17930</v>
          </cell>
          <cell r="F6">
            <v>17930</v>
          </cell>
          <cell r="G6">
            <v>17930</v>
          </cell>
          <cell r="H6">
            <v>17930</v>
          </cell>
          <cell r="I6">
            <v>20049</v>
          </cell>
          <cell r="J6">
            <v>20049</v>
          </cell>
        </row>
      </sheetData>
      <sheetData sheetId="12">
        <row r="13">
          <cell r="B13">
            <v>8104</v>
          </cell>
          <cell r="C13">
            <v>29738</v>
          </cell>
          <cell r="D13">
            <v>0</v>
          </cell>
          <cell r="E13">
            <v>0</v>
          </cell>
          <cell r="F13">
            <v>34452.979999999996</v>
          </cell>
          <cell r="G13">
            <v>859.8</v>
          </cell>
          <cell r="H13">
            <v>10633</v>
          </cell>
          <cell r="I13">
            <v>52378.3</v>
          </cell>
          <cell r="J13">
            <v>44066.7</v>
          </cell>
        </row>
      </sheetData>
      <sheetData sheetId="13">
        <row r="18">
          <cell r="B18">
            <v>391397</v>
          </cell>
          <cell r="C18">
            <v>1370869.97</v>
          </cell>
          <cell r="D18">
            <v>344815</v>
          </cell>
          <cell r="E18">
            <v>160000</v>
          </cell>
          <cell r="F18">
            <v>35463.29</v>
          </cell>
          <cell r="G18">
            <v>15500</v>
          </cell>
          <cell r="H18">
            <v>0</v>
          </cell>
          <cell r="I18">
            <v>0</v>
          </cell>
        </row>
      </sheetData>
      <sheetData sheetId="14">
        <row r="13">
          <cell r="B13">
            <v>102545</v>
          </cell>
          <cell r="C13">
            <v>70761.03</v>
          </cell>
          <cell r="D13">
            <v>32000</v>
          </cell>
          <cell r="E13">
            <v>32000</v>
          </cell>
          <cell r="F13">
            <v>1643.2</v>
          </cell>
          <cell r="G13">
            <v>17725</v>
          </cell>
          <cell r="H13">
            <v>29284.42</v>
          </cell>
          <cell r="I13">
            <v>1000</v>
          </cell>
          <cell r="J13">
            <v>820</v>
          </cell>
        </row>
      </sheetData>
      <sheetData sheetId="15">
        <row r="20">
          <cell r="B20">
            <v>16768</v>
          </cell>
          <cell r="C20">
            <v>3827</v>
          </cell>
          <cell r="D20">
            <v>2602</v>
          </cell>
          <cell r="E20">
            <v>0</v>
          </cell>
          <cell r="F20">
            <v>2816.93</v>
          </cell>
          <cell r="G20">
            <v>38673.279999999999</v>
          </cell>
          <cell r="H20">
            <v>53993.8</v>
          </cell>
          <cell r="I20">
            <v>5208</v>
          </cell>
          <cell r="J20">
            <v>16805.32</v>
          </cell>
        </row>
      </sheetData>
      <sheetData sheetId="16">
        <row r="6">
          <cell r="B6">
            <v>119463</v>
          </cell>
          <cell r="C6">
            <v>99476</v>
          </cell>
          <cell r="D6">
            <v>149510</v>
          </cell>
          <cell r="E6">
            <v>148000</v>
          </cell>
          <cell r="F6">
            <v>130757</v>
          </cell>
          <cell r="G6">
            <v>248946.88</v>
          </cell>
          <cell r="H6">
            <v>222828</v>
          </cell>
          <cell r="I6">
            <v>224960</v>
          </cell>
          <cell r="J6">
            <v>225000</v>
          </cell>
        </row>
      </sheetData>
      <sheetData sheetId="17"/>
      <sheetData sheetId="18">
        <row r="28">
          <cell r="B28">
            <v>22105</v>
          </cell>
          <cell r="C28">
            <v>17559</v>
          </cell>
          <cell r="D28">
            <v>0</v>
          </cell>
          <cell r="E28">
            <v>28373.02</v>
          </cell>
          <cell r="F28">
            <v>21307.599999999999</v>
          </cell>
          <cell r="G28">
            <v>41498</v>
          </cell>
          <cell r="H28">
            <v>34357</v>
          </cell>
          <cell r="I28">
            <v>20485.400000000001</v>
          </cell>
          <cell r="J28">
            <v>2906</v>
          </cell>
        </row>
      </sheetData>
      <sheetData sheetId="19">
        <row r="7">
          <cell r="B7">
            <v>0</v>
          </cell>
          <cell r="C7">
            <v>0</v>
          </cell>
          <cell r="D7">
            <v>397805</v>
          </cell>
          <cell r="E7">
            <v>0</v>
          </cell>
          <cell r="F7">
            <v>0</v>
          </cell>
        </row>
      </sheetData>
      <sheetData sheetId="20">
        <row r="17">
          <cell r="B17">
            <v>43597</v>
          </cell>
          <cell r="C17">
            <v>24105</v>
          </cell>
          <cell r="D17">
            <v>10769</v>
          </cell>
          <cell r="E17">
            <v>156528.54999999999</v>
          </cell>
          <cell r="F17">
            <v>131427.6</v>
          </cell>
          <cell r="G17">
            <v>58217</v>
          </cell>
          <cell r="H17">
            <v>3329</v>
          </cell>
          <cell r="I17">
            <v>13398</v>
          </cell>
          <cell r="J17">
            <v>20559</v>
          </cell>
        </row>
      </sheetData>
      <sheetData sheetId="21">
        <row r="17">
          <cell r="C17">
            <v>0</v>
          </cell>
          <cell r="D17">
            <v>0</v>
          </cell>
          <cell r="E17">
            <v>79960</v>
          </cell>
          <cell r="F17">
            <v>0</v>
          </cell>
          <cell r="G17">
            <v>278364</v>
          </cell>
          <cell r="H17">
            <v>38499</v>
          </cell>
          <cell r="I17">
            <v>125425</v>
          </cell>
          <cell r="J17">
            <v>18872.785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zoomScale="90" zoomScaleNormal="90" workbookViewId="0">
      <selection activeCell="A2" sqref="A2:P2"/>
    </sheetView>
  </sheetViews>
  <sheetFormatPr defaultRowHeight="15" x14ac:dyDescent="0.25"/>
  <cols>
    <col min="4" max="4" width="9.85546875" bestFit="1" customWidth="1"/>
    <col min="5" max="5" width="3.28515625" customWidth="1"/>
    <col min="6" max="6" width="12" style="1" customWidth="1"/>
    <col min="7" max="7" width="10.85546875" style="1" customWidth="1"/>
    <col min="8" max="8" width="0.140625" customWidth="1"/>
    <col min="9" max="9" width="10.42578125" style="1" customWidth="1"/>
    <col min="10" max="11" width="10.85546875" style="1" customWidth="1"/>
    <col min="12" max="13" width="11.28515625" bestFit="1" customWidth="1"/>
    <col min="14" max="14" width="10" customWidth="1"/>
    <col min="15" max="15" width="10.140625" bestFit="1" customWidth="1"/>
    <col min="16" max="16" width="10.85546875" customWidth="1"/>
    <col min="17" max="17" width="10.140625" bestFit="1" customWidth="1"/>
    <col min="18" max="20" width="0.140625" customWidth="1"/>
    <col min="21" max="21" width="11.28515625" style="1" customWidth="1"/>
    <col min="22" max="22" width="13.42578125" style="1" bestFit="1" customWidth="1"/>
    <col min="23" max="23" width="16.140625" style="1" customWidth="1"/>
  </cols>
  <sheetData>
    <row r="1" spans="1:23" ht="6" customHeight="1" x14ac:dyDescent="0.25">
      <c r="A1" s="128"/>
      <c r="B1" s="128"/>
      <c r="C1" s="128"/>
      <c r="D1" s="128"/>
      <c r="E1" s="128"/>
      <c r="F1" s="127"/>
      <c r="G1" s="127"/>
      <c r="H1" s="128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7"/>
    </row>
    <row r="2" spans="1:23" ht="21" customHeight="1" x14ac:dyDescent="0.25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5"/>
      <c r="R2" s="125"/>
      <c r="S2" s="125"/>
      <c r="T2" s="125"/>
      <c r="U2" s="125"/>
    </row>
    <row r="3" spans="1:23" ht="37.5" customHeight="1" x14ac:dyDescent="0.3">
      <c r="A3" s="124" t="s">
        <v>50</v>
      </c>
      <c r="B3" s="123"/>
      <c r="C3" s="123"/>
      <c r="D3" s="123"/>
      <c r="E3" s="122"/>
      <c r="F3" s="116" t="s">
        <v>49</v>
      </c>
      <c r="G3" s="116" t="s">
        <v>48</v>
      </c>
      <c r="H3" s="118" t="s">
        <v>47</v>
      </c>
      <c r="I3" s="121" t="s">
        <v>46</v>
      </c>
      <c r="J3" s="121" t="s">
        <v>45</v>
      </c>
      <c r="K3" s="121" t="s">
        <v>44</v>
      </c>
      <c r="L3" s="121" t="s">
        <v>43</v>
      </c>
      <c r="M3" s="120" t="s">
        <v>38</v>
      </c>
      <c r="N3" s="120" t="s">
        <v>37</v>
      </c>
      <c r="O3" s="119" t="s">
        <v>36</v>
      </c>
      <c r="P3" s="119" t="s">
        <v>35</v>
      </c>
      <c r="Q3" s="119" t="s">
        <v>34</v>
      </c>
      <c r="R3" s="118"/>
      <c r="S3" s="117"/>
      <c r="T3" s="117"/>
      <c r="U3" s="116" t="s">
        <v>42</v>
      </c>
      <c r="V3" s="116" t="s">
        <v>41</v>
      </c>
      <c r="W3" s="115" t="s">
        <v>40</v>
      </c>
    </row>
    <row r="4" spans="1:23" ht="0.75" customHeight="1" x14ac:dyDescent="0.25">
      <c r="A4" s="114"/>
      <c r="B4" s="59"/>
      <c r="C4" s="59"/>
      <c r="D4" s="59"/>
      <c r="E4" s="59"/>
      <c r="F4" s="108"/>
      <c r="G4" s="108"/>
      <c r="H4" s="113" t="s">
        <v>39</v>
      </c>
      <c r="I4" s="112"/>
      <c r="J4" s="112"/>
      <c r="K4" s="112"/>
      <c r="L4" s="112"/>
      <c r="M4" s="111" t="s">
        <v>38</v>
      </c>
      <c r="N4" s="111" t="s">
        <v>37</v>
      </c>
      <c r="O4" s="110" t="s">
        <v>36</v>
      </c>
      <c r="P4" s="110" t="s">
        <v>35</v>
      </c>
      <c r="Q4" s="110" t="s">
        <v>34</v>
      </c>
      <c r="R4" s="110" t="s">
        <v>33</v>
      </c>
      <c r="S4" s="109" t="s">
        <v>32</v>
      </c>
      <c r="T4" s="109" t="s">
        <v>31</v>
      </c>
      <c r="U4" s="108"/>
      <c r="V4" s="107"/>
      <c r="W4" s="106"/>
    </row>
    <row r="5" spans="1:23" ht="15.75" x14ac:dyDescent="0.25">
      <c r="A5" s="94" t="s">
        <v>30</v>
      </c>
      <c r="B5" s="93"/>
      <c r="C5" s="93"/>
      <c r="D5" s="93"/>
      <c r="E5" s="93"/>
      <c r="F5" s="52">
        <v>29065680</v>
      </c>
      <c r="G5" s="51">
        <f>F5/12</f>
        <v>2422140</v>
      </c>
      <c r="H5" s="101"/>
      <c r="I5" s="95">
        <v>2452160</v>
      </c>
      <c r="J5" s="95">
        <v>2304430</v>
      </c>
      <c r="K5" s="95">
        <v>3021026</v>
      </c>
      <c r="L5" s="101">
        <v>2244029</v>
      </c>
      <c r="M5" s="100">
        <v>2787065</v>
      </c>
      <c r="N5" s="99">
        <v>1660629</v>
      </c>
      <c r="O5" s="95">
        <v>2071730</v>
      </c>
      <c r="P5" s="95">
        <v>2079202</v>
      </c>
      <c r="Q5" s="95">
        <v>2305545</v>
      </c>
      <c r="R5" s="48"/>
      <c r="S5" s="47"/>
      <c r="T5" s="47"/>
      <c r="U5" s="56">
        <f>SUM(I5:T5)</f>
        <v>20925816</v>
      </c>
      <c r="V5" s="55">
        <f>G5*9</f>
        <v>21799260</v>
      </c>
      <c r="W5" s="4">
        <f>U5-V5</f>
        <v>-873444</v>
      </c>
    </row>
    <row r="6" spans="1:23" ht="15.75" x14ac:dyDescent="0.25">
      <c r="A6" s="94" t="s">
        <v>29</v>
      </c>
      <c r="B6" s="93"/>
      <c r="C6" s="93"/>
      <c r="D6" s="93"/>
      <c r="E6" s="93"/>
      <c r="F6" s="105"/>
      <c r="G6" s="105"/>
      <c r="H6" s="50"/>
      <c r="I6" s="105"/>
      <c r="J6" s="105"/>
      <c r="K6" s="105"/>
      <c r="L6" s="50"/>
      <c r="M6" s="104"/>
      <c r="N6" s="104"/>
      <c r="O6" s="50"/>
      <c r="P6" s="50"/>
      <c r="Q6" s="50"/>
      <c r="R6" s="50"/>
      <c r="S6" s="103"/>
      <c r="T6" s="47"/>
      <c r="U6" s="56">
        <f>SUM(I6:T6)</f>
        <v>0</v>
      </c>
      <c r="V6" s="55"/>
      <c r="W6" s="102"/>
    </row>
    <row r="7" spans="1:23" ht="15.75" x14ac:dyDescent="0.25">
      <c r="A7" s="94" t="s">
        <v>28</v>
      </c>
      <c r="B7" s="93"/>
      <c r="C7" s="93"/>
      <c r="D7" s="93"/>
      <c r="E7" s="93"/>
      <c r="F7" s="52">
        <v>300000</v>
      </c>
      <c r="G7" s="51">
        <f>F7/12</f>
        <v>25000</v>
      </c>
      <c r="H7" s="48"/>
      <c r="I7" s="95">
        <v>81454</v>
      </c>
      <c r="J7" s="95">
        <v>48076</v>
      </c>
      <c r="K7" s="95">
        <v>68542</v>
      </c>
      <c r="L7" s="101">
        <v>70233</v>
      </c>
      <c r="M7" s="100">
        <v>47024</v>
      </c>
      <c r="N7" s="99">
        <v>29113</v>
      </c>
      <c r="O7" s="95">
        <v>25380</v>
      </c>
      <c r="P7" s="95">
        <v>12950</v>
      </c>
      <c r="Q7" s="95">
        <v>33500</v>
      </c>
      <c r="R7" s="48"/>
      <c r="S7" s="47"/>
      <c r="T7" s="47"/>
      <c r="U7" s="56">
        <f>SUM(I7:T7)</f>
        <v>416272</v>
      </c>
      <c r="V7" s="55">
        <f>G7*9</f>
        <v>225000</v>
      </c>
      <c r="W7" s="4">
        <f>U7-V7</f>
        <v>191272</v>
      </c>
    </row>
    <row r="8" spans="1:23" ht="15.75" x14ac:dyDescent="0.25">
      <c r="A8" s="94" t="s">
        <v>27</v>
      </c>
      <c r="B8" s="93"/>
      <c r="C8" s="93"/>
      <c r="D8" s="93"/>
      <c r="E8" s="93"/>
      <c r="F8" s="98"/>
      <c r="G8" s="98"/>
      <c r="H8" s="97"/>
      <c r="I8" s="57"/>
      <c r="J8" s="57"/>
      <c r="K8" s="57"/>
      <c r="L8" s="97"/>
      <c r="M8" s="96"/>
      <c r="N8" s="91"/>
      <c r="O8" s="57"/>
      <c r="P8" s="95">
        <v>60000</v>
      </c>
      <c r="Q8" s="95">
        <v>6150</v>
      </c>
      <c r="R8" s="48"/>
      <c r="S8" s="47"/>
      <c r="T8" s="47"/>
      <c r="U8" s="56">
        <f>SUM(I8:T8)</f>
        <v>66150</v>
      </c>
      <c r="V8" s="55"/>
      <c r="W8" s="4">
        <f>U8-V8</f>
        <v>66150</v>
      </c>
    </row>
    <row r="9" spans="1:23" ht="15.75" x14ac:dyDescent="0.25">
      <c r="A9" s="94" t="s">
        <v>26</v>
      </c>
      <c r="B9" s="93"/>
      <c r="C9" s="93"/>
      <c r="D9" s="93"/>
      <c r="E9" s="93"/>
      <c r="F9" s="92"/>
      <c r="G9" s="92"/>
      <c r="H9" s="50"/>
      <c r="I9" s="92"/>
      <c r="J9" s="92"/>
      <c r="K9" s="92"/>
      <c r="L9" s="48"/>
      <c r="M9" s="91"/>
      <c r="N9" s="90">
        <v>15045</v>
      </c>
      <c r="O9" s="89">
        <v>13463</v>
      </c>
      <c r="P9" s="89">
        <v>14575</v>
      </c>
      <c r="Q9" s="89"/>
      <c r="R9" s="48"/>
      <c r="S9" s="47"/>
      <c r="T9" s="47"/>
      <c r="U9" s="56">
        <f>SUM(I9:T9)</f>
        <v>43083</v>
      </c>
      <c r="V9" s="55"/>
      <c r="W9" s="4">
        <f>U9-V9</f>
        <v>43083</v>
      </c>
    </row>
    <row r="10" spans="1:23" ht="16.5" thickBot="1" x14ac:dyDescent="0.3">
      <c r="A10" s="88" t="s">
        <v>25</v>
      </c>
      <c r="B10" s="87"/>
      <c r="C10" s="86"/>
      <c r="D10" s="86"/>
      <c r="E10" s="86"/>
      <c r="F10" s="27">
        <v>559800</v>
      </c>
      <c r="G10" s="32">
        <f>F10/12</f>
        <v>46650</v>
      </c>
      <c r="H10" s="31"/>
      <c r="I10" s="85">
        <v>37740</v>
      </c>
      <c r="J10" s="85">
        <v>85370</v>
      </c>
      <c r="K10" s="85">
        <v>65240</v>
      </c>
      <c r="L10" s="84">
        <v>59911</v>
      </c>
      <c r="M10" s="83">
        <f>4500+111675</f>
        <v>116175</v>
      </c>
      <c r="N10" s="83">
        <v>30045</v>
      </c>
      <c r="O10" s="82">
        <f>50000+45089.62</f>
        <v>95089.62</v>
      </c>
      <c r="P10" s="82">
        <v>52457</v>
      </c>
      <c r="Q10" s="82">
        <v>36896</v>
      </c>
      <c r="R10" s="31"/>
      <c r="S10" s="81"/>
      <c r="T10" s="81"/>
      <c r="U10" s="27">
        <f>SUM(I10:T10)</f>
        <v>578923.62</v>
      </c>
      <c r="V10" s="80">
        <f>G10*8</f>
        <v>373200</v>
      </c>
      <c r="W10" s="79">
        <f>U10-V10</f>
        <v>205723.62</v>
      </c>
    </row>
    <row r="11" spans="1:23" ht="15.75" x14ac:dyDescent="0.25">
      <c r="A11" s="78" t="s">
        <v>24</v>
      </c>
      <c r="B11" s="77"/>
      <c r="C11" s="77"/>
      <c r="D11" s="77"/>
      <c r="E11" s="76"/>
      <c r="F11" s="21">
        <f>SUM(F5:F10)</f>
        <v>29925480</v>
      </c>
      <c r="G11" s="20">
        <f>SUM(G5:G10)</f>
        <v>2493790</v>
      </c>
      <c r="H11" s="75">
        <f>SUM(H5:H10)</f>
        <v>0</v>
      </c>
      <c r="I11" s="74">
        <f>SUM(I5:I10)</f>
        <v>2571354</v>
      </c>
      <c r="J11" s="74">
        <f>SUM(J5:J10)</f>
        <v>2437876</v>
      </c>
      <c r="K11" s="74">
        <f>SUM(K5:K10)</f>
        <v>3154808</v>
      </c>
      <c r="L11" s="74">
        <f>SUM(L5:L10)</f>
        <v>2374173</v>
      </c>
      <c r="M11" s="74">
        <f>SUM(M5:M10)</f>
        <v>2950264</v>
      </c>
      <c r="N11" s="74">
        <f>SUM(N5:N10)</f>
        <v>1734832</v>
      </c>
      <c r="O11" s="74">
        <f>SUM(O5:O10)</f>
        <v>2205662.62</v>
      </c>
      <c r="P11" s="74">
        <f>SUM(P5:P10)</f>
        <v>2219184</v>
      </c>
      <c r="Q11" s="74">
        <f>SUM(Q5:Q10)</f>
        <v>2382091</v>
      </c>
      <c r="R11" s="14"/>
      <c r="S11" s="13"/>
      <c r="T11" s="13"/>
      <c r="U11" s="12">
        <f>SUM(I11:T11)</f>
        <v>22030244.620000001</v>
      </c>
      <c r="V11" s="55">
        <f>G11*9</f>
        <v>22444110</v>
      </c>
      <c r="W11" s="73">
        <f>U11-V11</f>
        <v>-413865.37999999896</v>
      </c>
    </row>
    <row r="12" spans="1:23" ht="33" customHeight="1" x14ac:dyDescent="0.3">
      <c r="A12" s="72" t="s">
        <v>23</v>
      </c>
      <c r="B12" s="71"/>
      <c r="C12" s="71"/>
      <c r="D12" s="71"/>
      <c r="E12" s="71"/>
      <c r="F12" s="70"/>
      <c r="G12" s="70"/>
      <c r="H12" s="68"/>
      <c r="I12" s="70"/>
      <c r="J12" s="70"/>
      <c r="K12" s="70"/>
      <c r="L12" s="68"/>
      <c r="M12" s="69"/>
      <c r="N12" s="69"/>
      <c r="O12" s="68"/>
      <c r="P12" s="68"/>
      <c r="Q12" s="68"/>
      <c r="R12" s="68"/>
      <c r="S12" s="67"/>
      <c r="T12" s="67"/>
      <c r="U12" s="66"/>
      <c r="V12" s="65"/>
      <c r="W12" s="64" t="s">
        <v>22</v>
      </c>
    </row>
    <row r="13" spans="1:23" ht="15.75" x14ac:dyDescent="0.25">
      <c r="A13" s="54" t="s">
        <v>21</v>
      </c>
      <c r="B13" s="53"/>
      <c r="C13" s="53"/>
      <c r="D13" s="53"/>
      <c r="E13" s="53"/>
      <c r="F13" s="52">
        <v>700000</v>
      </c>
      <c r="G13" s="51">
        <f>F13/12</f>
        <v>58333.333333333336</v>
      </c>
      <c r="H13" s="50"/>
      <c r="I13" s="49">
        <f>'[1]общехоз расходы'!B47</f>
        <v>34862</v>
      </c>
      <c r="J13" s="49">
        <f>'[1]общехоз расходы'!C47</f>
        <v>44617</v>
      </c>
      <c r="K13" s="49">
        <f>'[1]общехоз расходы'!D47</f>
        <v>41772</v>
      </c>
      <c r="L13" s="49">
        <f>'[1]общехоз расходы'!E47</f>
        <v>37210.130000000005</v>
      </c>
      <c r="M13" s="49">
        <f>'[1]общехоз расходы'!F47</f>
        <v>104346.89000000001</v>
      </c>
      <c r="N13" s="49">
        <f>'[1]общехоз расходы'!G47</f>
        <v>105524.4</v>
      </c>
      <c r="O13" s="49">
        <f>'[1]общехоз расходы'!H47</f>
        <v>39955.599999999999</v>
      </c>
      <c r="P13" s="49">
        <f>'[1]общехоз расходы'!I47</f>
        <v>26916</v>
      </c>
      <c r="Q13" s="49">
        <f>'[1]общехоз расходы'!J47</f>
        <v>61988.490000000005</v>
      </c>
      <c r="R13" s="48"/>
      <c r="S13" s="47"/>
      <c r="T13" s="47"/>
      <c r="U13" s="56">
        <f>SUM(I13:T13)</f>
        <v>497192.51</v>
      </c>
      <c r="V13" s="55">
        <f>G13*9</f>
        <v>525000</v>
      </c>
      <c r="W13" s="36">
        <f>V13-U13</f>
        <v>27807.489999999991</v>
      </c>
    </row>
    <row r="14" spans="1:23" ht="15.75" x14ac:dyDescent="0.25">
      <c r="A14" s="60" t="s">
        <v>20</v>
      </c>
      <c r="B14" s="59"/>
      <c r="C14" s="59"/>
      <c r="D14" s="59"/>
      <c r="E14" s="59"/>
      <c r="F14" s="21">
        <v>150000</v>
      </c>
      <c r="G14" s="51">
        <f>F14/12</f>
        <v>12500</v>
      </c>
      <c r="H14" s="19"/>
      <c r="I14" s="58">
        <f>'[1]программ обеспечение'!B17</f>
        <v>15390</v>
      </c>
      <c r="J14" s="58">
        <f>'[1]программ обеспечение'!C17</f>
        <v>8290</v>
      </c>
      <c r="K14" s="58">
        <f>'[1]программ обеспечение'!D17</f>
        <v>11724</v>
      </c>
      <c r="L14" s="58">
        <f>'[1]программ обеспечение'!E17</f>
        <v>7234.38</v>
      </c>
      <c r="M14" s="58">
        <f>'[1]программ обеспечение'!F17</f>
        <v>32200</v>
      </c>
      <c r="N14" s="58">
        <f>'[1]программ обеспечение'!G17</f>
        <v>3000</v>
      </c>
      <c r="O14" s="49">
        <f>'[1]программ обеспечение'!H17</f>
        <v>890</v>
      </c>
      <c r="P14" s="49">
        <f>'[1]программ обеспечение'!I17</f>
        <v>0</v>
      </c>
      <c r="Q14" s="49">
        <f>'[1]программ обеспечение'!J17</f>
        <v>3650</v>
      </c>
      <c r="R14" s="14"/>
      <c r="S14" s="13"/>
      <c r="T14" s="13"/>
      <c r="U14" s="56">
        <f>SUM(I14:T14)</f>
        <v>82378.38</v>
      </c>
      <c r="V14" s="55">
        <f>G14*9</f>
        <v>112500</v>
      </c>
      <c r="W14" s="36">
        <f>V14-U14</f>
        <v>30121.619999999995</v>
      </c>
    </row>
    <row r="15" spans="1:23" ht="15.75" x14ac:dyDescent="0.25">
      <c r="A15" s="54" t="s">
        <v>19</v>
      </c>
      <c r="B15" s="53"/>
      <c r="C15" s="53"/>
      <c r="D15" s="53"/>
      <c r="E15" s="61"/>
      <c r="F15" s="52">
        <v>100000</v>
      </c>
      <c r="G15" s="51">
        <f>F15/12</f>
        <v>8333.3333333333339</v>
      </c>
      <c r="H15" s="50"/>
      <c r="I15" s="49">
        <f>'[1]услуги связи'!B8</f>
        <v>8235</v>
      </c>
      <c r="J15" s="49">
        <f>'[1]услуги связи'!C8</f>
        <v>8432</v>
      </c>
      <c r="K15" s="49">
        <f>'[1]услуги связи'!D8</f>
        <v>8166</v>
      </c>
      <c r="L15" s="49">
        <f>'[1]услуги связи'!E8</f>
        <v>6500</v>
      </c>
      <c r="M15" s="49">
        <f>'[1]услуги связи'!F8</f>
        <v>6500</v>
      </c>
      <c r="N15" s="49">
        <f>'[1]услуги связи'!G8</f>
        <v>7000</v>
      </c>
      <c r="O15" s="49">
        <f>'[1]услуги связи'!H8</f>
        <v>14000</v>
      </c>
      <c r="P15" s="49">
        <f>'[1]услуги связи'!I8</f>
        <v>7000</v>
      </c>
      <c r="Q15" s="49">
        <f>'[1]услуги связи'!J8</f>
        <v>8000</v>
      </c>
      <c r="R15" s="48"/>
      <c r="S15" s="47"/>
      <c r="T15" s="47"/>
      <c r="U15" s="56">
        <f>SUM(I15:T15)</f>
        <v>73833</v>
      </c>
      <c r="V15" s="55">
        <f>G15*9</f>
        <v>75000</v>
      </c>
      <c r="W15" s="36">
        <f>V15-U15</f>
        <v>1167</v>
      </c>
    </row>
    <row r="16" spans="1:23" ht="15.75" x14ac:dyDescent="0.25">
      <c r="A16" s="60" t="s">
        <v>18</v>
      </c>
      <c r="B16" s="59"/>
      <c r="C16" s="59"/>
      <c r="D16" s="59"/>
      <c r="E16" s="63"/>
      <c r="F16" s="21">
        <v>7500000</v>
      </c>
      <c r="G16" s="51">
        <f>F16/12</f>
        <v>625000</v>
      </c>
      <c r="H16" s="19"/>
      <c r="I16" s="58">
        <f>'[1]з пл'!B6</f>
        <v>629289</v>
      </c>
      <c r="J16" s="58">
        <f>'[1]з пл'!C6</f>
        <v>690168</v>
      </c>
      <c r="K16" s="58">
        <f>'[1]з пл'!D6</f>
        <v>537675</v>
      </c>
      <c r="L16" s="58">
        <f>'[1]з пл'!E6</f>
        <v>515932.4</v>
      </c>
      <c r="M16" s="62">
        <f>'[1]з пл'!F6</f>
        <v>559403.41</v>
      </c>
      <c r="N16" s="58">
        <f>'[1]з пл'!G6</f>
        <v>564857.06000000006</v>
      </c>
      <c r="O16" s="49">
        <f>'[1]з пл'!H6</f>
        <v>531386.9</v>
      </c>
      <c r="P16" s="49">
        <f>'[1]з пл'!I6</f>
        <v>758877</v>
      </c>
      <c r="Q16" s="49">
        <f>'[1]з пл'!J6</f>
        <v>564647</v>
      </c>
      <c r="R16" s="14"/>
      <c r="S16" s="13"/>
      <c r="T16" s="13"/>
      <c r="U16" s="56">
        <f>SUM(I16:T16)</f>
        <v>5352235.7699999996</v>
      </c>
      <c r="V16" s="55">
        <f>G16*9</f>
        <v>5625000</v>
      </c>
      <c r="W16" s="36">
        <f>V16-U16</f>
        <v>272764.23000000045</v>
      </c>
    </row>
    <row r="17" spans="1:24" ht="15.75" x14ac:dyDescent="0.25">
      <c r="A17" s="60" t="s">
        <v>17</v>
      </c>
      <c r="B17" s="59"/>
      <c r="C17" s="59"/>
      <c r="D17" s="59"/>
      <c r="E17" s="59"/>
      <c r="F17" s="21">
        <v>500000</v>
      </c>
      <c r="G17" s="51">
        <f>F17/12</f>
        <v>41666.666666666664</v>
      </c>
      <c r="H17" s="19"/>
      <c r="I17" s="58">
        <f>'[1]премиальный фонд'!B5</f>
        <v>0</v>
      </c>
      <c r="J17" s="58">
        <f>'[1]премиальный фонд'!C5</f>
        <v>0</v>
      </c>
      <c r="K17" s="58">
        <f>'[1]премиальный фонд'!D5</f>
        <v>58000</v>
      </c>
      <c r="L17" s="58">
        <f>'[1]премиальный фонд'!E5</f>
        <v>0</v>
      </c>
      <c r="M17" s="62">
        <f>'[1]премиальный фонд'!F5</f>
        <v>116152</v>
      </c>
      <c r="N17" s="58">
        <f>'[1]премиальный фонд'!G5</f>
        <v>0</v>
      </c>
      <c r="O17" s="58">
        <f>'[1]премиальный фонд'!H5</f>
        <v>52500</v>
      </c>
      <c r="P17" s="58">
        <f>'[1]премиальный фонд'!I5</f>
        <v>87757.35</v>
      </c>
      <c r="Q17" s="58">
        <f>'[1]премиальный фонд'!J5</f>
        <v>14177.63</v>
      </c>
      <c r="R17" s="14"/>
      <c r="S17" s="13"/>
      <c r="T17" s="13"/>
      <c r="U17" s="56">
        <f>SUM(I17:T17)</f>
        <v>328586.98</v>
      </c>
      <c r="V17" s="55">
        <f>G17*9</f>
        <v>375000</v>
      </c>
      <c r="W17" s="36">
        <f>V17-U17</f>
        <v>46413.020000000019</v>
      </c>
    </row>
    <row r="18" spans="1:24" ht="15.75" x14ac:dyDescent="0.25">
      <c r="A18" s="60" t="s">
        <v>16</v>
      </c>
      <c r="B18" s="59"/>
      <c r="C18" s="59"/>
      <c r="D18" s="59"/>
      <c r="E18" s="59"/>
      <c r="F18" s="21">
        <v>2416000</v>
      </c>
      <c r="G18" s="51">
        <f>F18/12</f>
        <v>201333.33333333334</v>
      </c>
      <c r="H18" s="19"/>
      <c r="I18" s="58">
        <f>'[1]налог с ФОТ'!B5</f>
        <v>210787</v>
      </c>
      <c r="J18" s="58">
        <f>'[1]налог с ФОТ'!C5</f>
        <v>201379</v>
      </c>
      <c r="K18" s="58">
        <f>'[1]налог с ФОТ'!D5</f>
        <v>151376</v>
      </c>
      <c r="L18" s="58">
        <f>'[1]налог с ФОТ'!E5</f>
        <v>159447.66</v>
      </c>
      <c r="M18" s="62">
        <f>'[1]налог с ФОТ'!F5</f>
        <v>200851.71</v>
      </c>
      <c r="N18" s="58">
        <f>'[1]налог с ФОТ'!G5</f>
        <v>139350.85999999999</v>
      </c>
      <c r="O18" s="58">
        <f>'[1]налог с ФОТ'!H5</f>
        <v>150306.68</v>
      </c>
      <c r="P18" s="58">
        <f>'[1]налог с ФОТ'!I5</f>
        <v>210171</v>
      </c>
      <c r="Q18" s="58">
        <f>'[1]налог с ФОТ'!J5</f>
        <v>162203.47</v>
      </c>
      <c r="R18" s="14"/>
      <c r="S18" s="13"/>
      <c r="T18" s="13"/>
      <c r="U18" s="56">
        <f>SUM(I18:T18)</f>
        <v>1585873.38</v>
      </c>
      <c r="V18" s="55">
        <f>G18*9</f>
        <v>1812000</v>
      </c>
      <c r="W18" s="36">
        <f>V18-U18</f>
        <v>226126.62000000011</v>
      </c>
    </row>
    <row r="19" spans="1:24" ht="15.75" x14ac:dyDescent="0.25">
      <c r="A19" s="60" t="s">
        <v>15</v>
      </c>
      <c r="B19" s="59"/>
      <c r="C19" s="59"/>
      <c r="D19" s="59"/>
      <c r="E19" s="59"/>
      <c r="F19" s="21">
        <v>200000</v>
      </c>
      <c r="G19" s="51">
        <f>F19/12</f>
        <v>16666.666666666668</v>
      </c>
      <c r="H19" s="19"/>
      <c r="I19" s="58">
        <f>'[1]приобрт инвентаря и оборуд'!B10</f>
        <v>18490</v>
      </c>
      <c r="J19" s="58">
        <f>'[1]приобрт инвентаря и оборуд'!C10</f>
        <v>25716</v>
      </c>
      <c r="K19" s="58">
        <f>'[1]приобрт инвентаря и оборуд'!D10</f>
        <v>0</v>
      </c>
      <c r="L19" s="58">
        <f>'[1]приобрт инвентаря и оборуд'!E10</f>
        <v>4990</v>
      </c>
      <c r="M19" s="58">
        <f>'[1]приобрт инвентаря и оборуд'!F10</f>
        <v>0</v>
      </c>
      <c r="N19" s="58">
        <f>'[1]приобрт инвентаря и оборуд'!G10</f>
        <v>20050</v>
      </c>
      <c r="O19" s="58">
        <f>'[1]приобрт инвентаря и оборуд'!H10</f>
        <v>1980</v>
      </c>
      <c r="P19" s="58">
        <f>'[1]приобрт инвентаря и оборуд'!I10</f>
        <v>0</v>
      </c>
      <c r="Q19" s="58">
        <f>'[1]приобрт инвентаря и оборуд'!J10</f>
        <v>0</v>
      </c>
      <c r="R19" s="14"/>
      <c r="S19" s="13"/>
      <c r="T19" s="13"/>
      <c r="U19" s="56">
        <f>SUM(I19:T19)</f>
        <v>71226</v>
      </c>
      <c r="V19" s="55">
        <f>G19*9</f>
        <v>150000</v>
      </c>
      <c r="W19" s="36">
        <f>V19-U19</f>
        <v>78774</v>
      </c>
    </row>
    <row r="20" spans="1:24" ht="15.75" x14ac:dyDescent="0.25">
      <c r="A20" s="54" t="s">
        <v>14</v>
      </c>
      <c r="B20" s="53"/>
      <c r="C20" s="53"/>
      <c r="D20" s="53"/>
      <c r="E20" s="53"/>
      <c r="F20" s="52">
        <v>3502000</v>
      </c>
      <c r="G20" s="51">
        <f>F20/12</f>
        <v>291833.33333333331</v>
      </c>
      <c r="H20" s="50"/>
      <c r="I20" s="49">
        <f>'[1]вывоз мусора'!B11</f>
        <v>263300</v>
      </c>
      <c r="J20" s="49">
        <f>'[1]вывоз мусора'!C11</f>
        <v>271868</v>
      </c>
      <c r="K20" s="49">
        <f>'[1]вывоз мусора'!D11</f>
        <v>280000</v>
      </c>
      <c r="L20" s="49">
        <f>'[1]вывоз мусора'!E11</f>
        <v>280000</v>
      </c>
      <c r="M20" s="49">
        <f>'[1]вывоз мусора'!F11</f>
        <v>497800</v>
      </c>
      <c r="N20" s="49">
        <f>'[1]вывоз мусора'!G11</f>
        <v>540000</v>
      </c>
      <c r="O20" s="49">
        <f>'[1]вывоз мусора'!H11</f>
        <v>370000</v>
      </c>
      <c r="P20" s="49">
        <f>'[1]вывоз мусора'!I11</f>
        <v>180000</v>
      </c>
      <c r="Q20" s="49">
        <f>'[1]вывоз мусора'!J11</f>
        <v>337151</v>
      </c>
      <c r="R20" s="48"/>
      <c r="S20" s="47"/>
      <c r="T20" s="47"/>
      <c r="U20" s="56">
        <f>SUM(I20:T20)</f>
        <v>3020119</v>
      </c>
      <c r="V20" s="55">
        <f>G20*9</f>
        <v>2626500</v>
      </c>
      <c r="W20" s="36">
        <f>V20-U20</f>
        <v>-393619</v>
      </c>
    </row>
    <row r="21" spans="1:24" ht="15.75" x14ac:dyDescent="0.25">
      <c r="A21" s="54" t="s">
        <v>13</v>
      </c>
      <c r="B21" s="53"/>
      <c r="C21" s="53"/>
      <c r="D21" s="53"/>
      <c r="E21" s="61"/>
      <c r="F21" s="52">
        <v>6840000</v>
      </c>
      <c r="G21" s="51">
        <f>F21/12</f>
        <v>570000</v>
      </c>
      <c r="H21" s="50"/>
      <c r="I21" s="49">
        <f>'[1]сод охраны'!B7</f>
        <v>570000</v>
      </c>
      <c r="J21" s="49">
        <f>'[1]сод охраны'!C7</f>
        <v>570000</v>
      </c>
      <c r="K21" s="49">
        <f>'[1]сод охраны'!D7</f>
        <v>570000</v>
      </c>
      <c r="L21" s="49">
        <f>'[1]сод охраны'!E7</f>
        <v>570000</v>
      </c>
      <c r="M21" s="49">
        <f>'[1]сод охраны'!F7</f>
        <v>798234</v>
      </c>
      <c r="N21" s="49">
        <f>'[1]сод охраны'!G7</f>
        <v>570000</v>
      </c>
      <c r="O21" s="49">
        <f>'[1]сод охраны'!H7</f>
        <v>570000</v>
      </c>
      <c r="P21" s="49">
        <f>'[1]сод охраны'!I7</f>
        <v>570000</v>
      </c>
      <c r="Q21" s="49">
        <f>'[1]сод охраны'!J7</f>
        <v>517121</v>
      </c>
      <c r="R21" s="48"/>
      <c r="S21" s="47"/>
      <c r="T21" s="47"/>
      <c r="U21" s="56">
        <f>SUM(I21:T21)</f>
        <v>5305355</v>
      </c>
      <c r="V21" s="55">
        <f>G21*9</f>
        <v>5130000</v>
      </c>
      <c r="W21" s="36">
        <f>V21-U21</f>
        <v>-175355</v>
      </c>
    </row>
    <row r="22" spans="1:24" ht="15.75" x14ac:dyDescent="0.25">
      <c r="A22" s="60" t="s">
        <v>12</v>
      </c>
      <c r="B22" s="59"/>
      <c r="C22" s="59"/>
      <c r="D22" s="59"/>
      <c r="E22" s="59"/>
      <c r="F22" s="21">
        <v>230000</v>
      </c>
      <c r="G22" s="51">
        <f>F22/12</f>
        <v>19166.666666666668</v>
      </c>
      <c r="H22" s="19"/>
      <c r="I22" s="58">
        <f>'[1]содерж газ оборуд'!B6</f>
        <v>17930</v>
      </c>
      <c r="J22" s="58">
        <f>'[1]содерж газ оборуд'!C6</f>
        <v>17930</v>
      </c>
      <c r="K22" s="58">
        <f>'[1]содерж газ оборуд'!D6</f>
        <v>17930</v>
      </c>
      <c r="L22" s="58">
        <f>'[1]содерж газ оборуд'!E6</f>
        <v>17930</v>
      </c>
      <c r="M22" s="58">
        <f>'[1]содерж газ оборуд'!F6</f>
        <v>17930</v>
      </c>
      <c r="N22" s="58">
        <f>'[1]содерж газ оборуд'!G6</f>
        <v>17930</v>
      </c>
      <c r="O22" s="58">
        <f>'[1]содерж газ оборуд'!H6</f>
        <v>17930</v>
      </c>
      <c r="P22" s="58">
        <f>'[1]содерж газ оборуд'!I6</f>
        <v>20049</v>
      </c>
      <c r="Q22" s="58">
        <f>'[1]содерж газ оборуд'!J6</f>
        <v>20049</v>
      </c>
      <c r="R22" s="14"/>
      <c r="S22" s="13"/>
      <c r="T22" s="13"/>
      <c r="U22" s="56">
        <f>SUM(I22:T22)</f>
        <v>165608</v>
      </c>
      <c r="V22" s="55">
        <f>G22*9</f>
        <v>172500</v>
      </c>
      <c r="W22" s="36">
        <f>V22-U22</f>
        <v>6892</v>
      </c>
    </row>
    <row r="23" spans="1:24" ht="15.75" x14ac:dyDescent="0.25">
      <c r="A23" s="54" t="s">
        <v>11</v>
      </c>
      <c r="B23" s="53"/>
      <c r="C23" s="53"/>
      <c r="D23" s="53"/>
      <c r="E23" s="53"/>
      <c r="F23" s="52">
        <v>360000</v>
      </c>
      <c r="G23" s="51">
        <f>F23/12</f>
        <v>30000</v>
      </c>
      <c r="H23" s="50"/>
      <c r="I23" s="49">
        <f>'[1]сод сетей водоснабжения'!B13</f>
        <v>8104</v>
      </c>
      <c r="J23" s="49">
        <f>'[1]сод сетей водоснабжения'!C13</f>
        <v>29738</v>
      </c>
      <c r="K23" s="49">
        <f>'[1]сод сетей водоснабжения'!D13</f>
        <v>0</v>
      </c>
      <c r="L23" s="49">
        <f>'[1]сод сетей водоснабжения'!E13</f>
        <v>0</v>
      </c>
      <c r="M23" s="49">
        <f>'[1]сод сетей водоснабжения'!F13</f>
        <v>34452.979999999996</v>
      </c>
      <c r="N23" s="49">
        <f>'[1]сод сетей водоснабжения'!G13</f>
        <v>859.8</v>
      </c>
      <c r="O23" s="49">
        <f>'[1]сод сетей водоснабжения'!H13</f>
        <v>10633</v>
      </c>
      <c r="P23" s="49">
        <f>'[1]сод сетей водоснабжения'!I13</f>
        <v>52378.3</v>
      </c>
      <c r="Q23" s="49">
        <f>'[1]сод сетей водоснабжения'!J13</f>
        <v>44066.7</v>
      </c>
      <c r="R23" s="48"/>
      <c r="S23" s="47"/>
      <c r="T23" s="47"/>
      <c r="U23" s="56">
        <f>SUM(I23:T23)</f>
        <v>180232.78000000003</v>
      </c>
      <c r="V23" s="55">
        <f>G23*9</f>
        <v>270000</v>
      </c>
      <c r="W23" s="36">
        <f>V23-U23</f>
        <v>89767.219999999972</v>
      </c>
    </row>
    <row r="24" spans="1:24" ht="15.75" x14ac:dyDescent="0.25">
      <c r="A24" s="54" t="s">
        <v>10</v>
      </c>
      <c r="B24" s="53"/>
      <c r="C24" s="53"/>
      <c r="D24" s="53"/>
      <c r="E24" s="53"/>
      <c r="F24" s="52">
        <v>470000</v>
      </c>
      <c r="G24" s="51">
        <f>F24/12</f>
        <v>39166.666666666664</v>
      </c>
      <c r="H24" s="50"/>
      <c r="I24" s="49">
        <f>'[1]сод сетей канализации'!B13</f>
        <v>102545</v>
      </c>
      <c r="J24" s="49">
        <f>'[1]сод сетей канализации'!C13</f>
        <v>70761.03</v>
      </c>
      <c r="K24" s="49">
        <f>'[1]сод сетей канализации'!D13</f>
        <v>32000</v>
      </c>
      <c r="L24" s="49">
        <f>'[1]сод сетей канализации'!E13</f>
        <v>32000</v>
      </c>
      <c r="M24" s="49">
        <f>'[1]сод сетей канализации'!F13</f>
        <v>1643.2</v>
      </c>
      <c r="N24" s="49">
        <f>'[1]сод сетей канализации'!G13</f>
        <v>17725</v>
      </c>
      <c r="O24" s="49">
        <f>'[1]сод сетей канализации'!H13</f>
        <v>29284.42</v>
      </c>
      <c r="P24" s="49">
        <f>'[1]сод сетей канализации'!I13</f>
        <v>1000</v>
      </c>
      <c r="Q24" s="49">
        <f>'[1]сод сетей канализации'!J13</f>
        <v>820</v>
      </c>
      <c r="R24" s="48"/>
      <c r="S24" s="47"/>
      <c r="T24" s="47"/>
      <c r="U24" s="56">
        <f>SUM(I24:T24)</f>
        <v>287778.65000000002</v>
      </c>
      <c r="V24" s="55">
        <f>G24*9</f>
        <v>352500</v>
      </c>
      <c r="W24" s="36">
        <f>V24-U24</f>
        <v>64721.349999999977</v>
      </c>
    </row>
    <row r="25" spans="1:24" ht="15.75" x14ac:dyDescent="0.25">
      <c r="A25" s="54" t="s">
        <v>9</v>
      </c>
      <c r="B25" s="53"/>
      <c r="C25" s="53"/>
      <c r="D25" s="53"/>
      <c r="E25" s="53"/>
      <c r="F25" s="52">
        <v>200000</v>
      </c>
      <c r="G25" s="51">
        <f>F25/12</f>
        <v>16666.666666666668</v>
      </c>
      <c r="H25" s="50"/>
      <c r="I25" s="49">
        <f>'[1]сод сетей электроснабжения'!B20</f>
        <v>16768</v>
      </c>
      <c r="J25" s="49">
        <f>'[1]сод сетей электроснабжения'!C20</f>
        <v>3827</v>
      </c>
      <c r="K25" s="49">
        <f>'[1]сод сетей электроснабжения'!D20</f>
        <v>2602</v>
      </c>
      <c r="L25" s="49">
        <f>'[1]сод сетей электроснабжения'!E20</f>
        <v>0</v>
      </c>
      <c r="M25" s="49">
        <f>'[1]сод сетей электроснабжения'!F20</f>
        <v>2816.93</v>
      </c>
      <c r="N25" s="49">
        <f>'[1]сод сетей электроснабжения'!G20</f>
        <v>38673.279999999999</v>
      </c>
      <c r="O25" s="49">
        <f>'[1]сод сетей электроснабжения'!H20</f>
        <v>53993.8</v>
      </c>
      <c r="P25" s="49">
        <f>'[1]сод сетей электроснабжения'!I20</f>
        <v>5208</v>
      </c>
      <c r="Q25" s="49">
        <f>'[1]сод сетей электроснабжения'!J20</f>
        <v>16805.32</v>
      </c>
      <c r="R25" s="48"/>
      <c r="S25" s="47"/>
      <c r="T25" s="47"/>
      <c r="U25" s="56">
        <f>SUM(I25:T25)</f>
        <v>140694.33000000002</v>
      </c>
      <c r="V25" s="55">
        <f>G25*9</f>
        <v>150000</v>
      </c>
      <c r="W25" s="36">
        <f>V25-U25</f>
        <v>9305.6699999999837</v>
      </c>
    </row>
    <row r="26" spans="1:24" ht="15.75" x14ac:dyDescent="0.25">
      <c r="A26" s="54" t="s">
        <v>8</v>
      </c>
      <c r="B26" s="53"/>
      <c r="C26" s="53"/>
      <c r="D26" s="53"/>
      <c r="E26" s="53"/>
      <c r="F26" s="52">
        <v>2400000</v>
      </c>
      <c r="G26" s="51">
        <f>F26/12</f>
        <v>200000</v>
      </c>
      <c r="H26" s="50"/>
      <c r="I26" s="49">
        <f>'[1]электроэнергия на общ нужды'!B6</f>
        <v>119463</v>
      </c>
      <c r="J26" s="49">
        <f>'[1]электроэнергия на общ нужды'!C6</f>
        <v>99476</v>
      </c>
      <c r="K26" s="49">
        <f>'[1]электроэнергия на общ нужды'!D6</f>
        <v>149510</v>
      </c>
      <c r="L26" s="49">
        <f>'[1]электроэнергия на общ нужды'!E6</f>
        <v>148000</v>
      </c>
      <c r="M26" s="49">
        <f>'[1]электроэнергия на общ нужды'!F6</f>
        <v>130757</v>
      </c>
      <c r="N26" s="49">
        <f>'[1]электроэнергия на общ нужды'!G6</f>
        <v>248946.88</v>
      </c>
      <c r="O26" s="49">
        <f>'[1]электроэнергия на общ нужды'!H6</f>
        <v>222828</v>
      </c>
      <c r="P26" s="49">
        <f>'[1]электроэнергия на общ нужды'!I6</f>
        <v>224960</v>
      </c>
      <c r="Q26" s="57">
        <f>'[1]электроэнергия на общ нужды'!J6</f>
        <v>225000</v>
      </c>
      <c r="R26" s="48"/>
      <c r="S26" s="47"/>
      <c r="T26" s="47"/>
      <c r="U26" s="56">
        <f>SUM(I26:T26)</f>
        <v>1568940.88</v>
      </c>
      <c r="V26" s="55">
        <f>G26*9</f>
        <v>1800000</v>
      </c>
      <c r="W26" s="36">
        <f>V26-U26</f>
        <v>231059.12000000011</v>
      </c>
    </row>
    <row r="27" spans="1:24" ht="15.75" x14ac:dyDescent="0.25">
      <c r="A27" s="54" t="s">
        <v>7</v>
      </c>
      <c r="B27" s="53"/>
      <c r="C27" s="53"/>
      <c r="D27" s="53"/>
      <c r="E27" s="53"/>
      <c r="F27" s="52">
        <v>350000</v>
      </c>
      <c r="G27" s="51">
        <f>F27/12</f>
        <v>29166.666666666668</v>
      </c>
      <c r="H27" s="50"/>
      <c r="I27" s="49">
        <f>'[1]содерж дорог'!B28</f>
        <v>22105</v>
      </c>
      <c r="J27" s="49">
        <f>'[1]содерж дорог'!C28</f>
        <v>17559</v>
      </c>
      <c r="K27" s="49">
        <f>'[1]содерж дорог'!D28</f>
        <v>0</v>
      </c>
      <c r="L27" s="49">
        <f>'[1]содерж дорог'!E28</f>
        <v>28373.02</v>
      </c>
      <c r="M27" s="49">
        <f>'[1]содерж дорог'!F28</f>
        <v>21307.599999999999</v>
      </c>
      <c r="N27" s="49">
        <f>'[1]содерж дорог'!G28</f>
        <v>41498</v>
      </c>
      <c r="O27" s="49">
        <f>'[1]содерж дорог'!H28</f>
        <v>34357</v>
      </c>
      <c r="P27" s="49">
        <f>'[1]содерж дорог'!I28</f>
        <v>20485.400000000001</v>
      </c>
      <c r="Q27" s="49">
        <f>'[1]содерж дорог'!J28</f>
        <v>2906</v>
      </c>
      <c r="R27" s="48"/>
      <c r="S27" s="47"/>
      <c r="T27" s="47"/>
      <c r="U27" s="56">
        <f>SUM(I27:T27)</f>
        <v>188591.02</v>
      </c>
      <c r="V27" s="55">
        <f>G27*9</f>
        <v>262500</v>
      </c>
      <c r="W27" s="36">
        <f>V27-U27</f>
        <v>73908.98000000001</v>
      </c>
    </row>
    <row r="28" spans="1:24" ht="15.75" x14ac:dyDescent="0.25">
      <c r="A28" s="54" t="s">
        <v>6</v>
      </c>
      <c r="B28" s="53"/>
      <c r="C28" s="53"/>
      <c r="D28" s="53"/>
      <c r="E28" s="53"/>
      <c r="F28" s="52">
        <v>400000</v>
      </c>
      <c r="G28" s="51"/>
      <c r="H28" s="50"/>
      <c r="I28" s="49">
        <f>'[1]Ямочный ремонт дорог'!B7</f>
        <v>0</v>
      </c>
      <c r="J28" s="49">
        <f>'[1]Ямочный ремонт дорог'!C7</f>
        <v>0</v>
      </c>
      <c r="K28" s="49">
        <f>'[1]Ямочный ремонт дорог'!D7</f>
        <v>397805</v>
      </c>
      <c r="L28" s="49">
        <f>'[1]Ямочный ремонт дорог'!E7</f>
        <v>0</v>
      </c>
      <c r="M28" s="49">
        <f>'[1]Ямочный ремонт дорог'!F7</f>
        <v>0</v>
      </c>
      <c r="N28" s="49">
        <v>0</v>
      </c>
      <c r="O28" s="49">
        <v>0</v>
      </c>
      <c r="P28" s="49">
        <v>0</v>
      </c>
      <c r="Q28" s="49">
        <v>0</v>
      </c>
      <c r="R28" s="48"/>
      <c r="S28" s="47"/>
      <c r="T28" s="47"/>
      <c r="U28" s="38">
        <f>SUM(I28:T28)</f>
        <v>397805</v>
      </c>
      <c r="V28" s="37">
        <f>F28</f>
        <v>400000</v>
      </c>
      <c r="W28" s="36">
        <f>V28-U28</f>
        <v>2195</v>
      </c>
    </row>
    <row r="29" spans="1:24" ht="15.75" x14ac:dyDescent="0.25">
      <c r="A29" s="54" t="s">
        <v>5</v>
      </c>
      <c r="B29" s="53"/>
      <c r="C29" s="53"/>
      <c r="D29" s="53"/>
      <c r="E29" s="53"/>
      <c r="F29" s="52">
        <v>250000</v>
      </c>
      <c r="G29" s="51">
        <f>F29/12</f>
        <v>20833.333333333332</v>
      </c>
      <c r="H29" s="50"/>
      <c r="I29" s="49">
        <f>[1]благоустройство!B17</f>
        <v>43597</v>
      </c>
      <c r="J29" s="49">
        <f>[1]благоустройство!C17</f>
        <v>24105</v>
      </c>
      <c r="K29" s="49">
        <f>[1]благоустройство!D17</f>
        <v>10769</v>
      </c>
      <c r="L29" s="49">
        <f>[1]благоустройство!E17</f>
        <v>156528.54999999999</v>
      </c>
      <c r="M29" s="49">
        <f>[1]благоустройство!F17</f>
        <v>131427.6</v>
      </c>
      <c r="N29" s="49">
        <f>[1]благоустройство!G17</f>
        <v>58217</v>
      </c>
      <c r="O29" s="49">
        <f>[1]благоустройство!H17</f>
        <v>3329</v>
      </c>
      <c r="P29" s="49">
        <f>[1]благоустройство!I17</f>
        <v>13398</v>
      </c>
      <c r="Q29" s="49">
        <f>[1]благоустройство!J17</f>
        <v>20559</v>
      </c>
      <c r="R29" s="48"/>
      <c r="S29" s="47"/>
      <c r="T29" s="47"/>
      <c r="U29" s="56">
        <f>SUM(I29:T29)</f>
        <v>461930.15</v>
      </c>
      <c r="V29" s="55">
        <f>G29*9</f>
        <v>187500</v>
      </c>
      <c r="W29" s="36">
        <f>V29-U29</f>
        <v>-274430.15000000002</v>
      </c>
    </row>
    <row r="30" spans="1:24" ht="15.75" x14ac:dyDescent="0.25">
      <c r="A30" s="54" t="s">
        <v>4</v>
      </c>
      <c r="B30" s="53"/>
      <c r="C30" s="53"/>
      <c r="D30" s="53"/>
      <c r="E30" s="53"/>
      <c r="F30" s="52">
        <v>700000</v>
      </c>
      <c r="G30" s="51"/>
      <c r="H30" s="50"/>
      <c r="I30" s="49">
        <v>700000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8"/>
      <c r="S30" s="47"/>
      <c r="T30" s="47"/>
      <c r="U30" s="38">
        <f>SUM(I30:T30)</f>
        <v>700000</v>
      </c>
      <c r="V30" s="37">
        <f>F30</f>
        <v>700000</v>
      </c>
      <c r="W30" s="36">
        <f>V30-U30</f>
        <v>0</v>
      </c>
    </row>
    <row r="31" spans="1:24" ht="15.75" x14ac:dyDescent="0.25">
      <c r="A31" s="46" t="s">
        <v>3</v>
      </c>
      <c r="B31" s="45"/>
      <c r="C31" s="45"/>
      <c r="D31" s="45"/>
      <c r="E31" s="45"/>
      <c r="F31" s="44">
        <v>211400</v>
      </c>
      <c r="G31" s="43"/>
      <c r="H31" s="42"/>
      <c r="I31" s="41">
        <v>210000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0"/>
      <c r="S31" s="39"/>
      <c r="T31" s="39"/>
      <c r="U31" s="38">
        <f>SUM(I31:T31)</f>
        <v>210000</v>
      </c>
      <c r="V31" s="37">
        <v>210000</v>
      </c>
      <c r="W31" s="36">
        <f>V31-U31</f>
        <v>0</v>
      </c>
    </row>
    <row r="32" spans="1:24" ht="16.5" thickBot="1" x14ac:dyDescent="0.3">
      <c r="A32" s="35" t="s">
        <v>2</v>
      </c>
      <c r="B32" s="34"/>
      <c r="C32" s="34"/>
      <c r="D32" s="34"/>
      <c r="E32" s="34"/>
      <c r="F32" s="33">
        <v>1358170</v>
      </c>
      <c r="G32" s="32">
        <f>F32/12</f>
        <v>113180.83333333333</v>
      </c>
      <c r="H32" s="31"/>
      <c r="I32" s="30">
        <v>0</v>
      </c>
      <c r="J32" s="30">
        <f>'[1]резервный фонд'!C17</f>
        <v>0</v>
      </c>
      <c r="K32" s="30">
        <f>'[1]резервный фонд'!D17</f>
        <v>0</v>
      </c>
      <c r="L32" s="30">
        <f>'[1]резервный фонд'!E17</f>
        <v>79960</v>
      </c>
      <c r="M32" s="30">
        <f>'[1]резервный фонд'!F17</f>
        <v>0</v>
      </c>
      <c r="N32" s="30">
        <f>'[1]резервный фонд'!G17</f>
        <v>278364</v>
      </c>
      <c r="O32" s="30">
        <f>'[1]резервный фонд'!H17</f>
        <v>38499</v>
      </c>
      <c r="P32" s="30">
        <f>'[1]резервный фонд'!I17</f>
        <v>125425</v>
      </c>
      <c r="Q32" s="30">
        <f>'[1]резервный фонд'!J17</f>
        <v>18872.785</v>
      </c>
      <c r="R32" s="29"/>
      <c r="S32" s="28"/>
      <c r="T32" s="28"/>
      <c r="U32" s="27">
        <f>SUM(I32:T32)</f>
        <v>541120.78500000003</v>
      </c>
      <c r="V32" s="27">
        <f>G32*9</f>
        <v>1018627.5</v>
      </c>
      <c r="W32" s="26">
        <f>V32-U32</f>
        <v>477506.71499999997</v>
      </c>
      <c r="X32" s="25"/>
    </row>
    <row r="33" spans="1:23" ht="15.75" x14ac:dyDescent="0.25">
      <c r="A33" s="24" t="s">
        <v>1</v>
      </c>
      <c r="B33" s="23"/>
      <c r="C33" s="23"/>
      <c r="D33" s="23"/>
      <c r="E33" s="22"/>
      <c r="F33" s="21">
        <f>SUM(F13:F32)</f>
        <v>28837570</v>
      </c>
      <c r="G33" s="20">
        <f>SUM(G13:G32)</f>
        <v>2293847.5000000005</v>
      </c>
      <c r="H33" s="19"/>
      <c r="I33" s="18">
        <f>SUM(I13:I32)</f>
        <v>2990865</v>
      </c>
      <c r="J33" s="18">
        <f>SUM(J13:J32)</f>
        <v>2083866.03</v>
      </c>
      <c r="K33" s="18">
        <f>SUM(K13:K32)</f>
        <v>2269329</v>
      </c>
      <c r="L33" s="17">
        <f>SUM(L13:L32)</f>
        <v>2044106.1400000001</v>
      </c>
      <c r="M33" s="17">
        <f>SUM(M13:M32)</f>
        <v>2655823.3200000003</v>
      </c>
      <c r="N33" s="16">
        <f>SUM(N13:N32)</f>
        <v>2651996.2800000003</v>
      </c>
      <c r="O33" s="15">
        <f>SUM(O13:O32)</f>
        <v>2141873.4</v>
      </c>
      <c r="P33" s="15">
        <f>SUM(P13:P32)</f>
        <v>2303625.0500000003</v>
      </c>
      <c r="Q33" s="15">
        <f>SUM(Q13:Q32)</f>
        <v>2018017.3949999998</v>
      </c>
      <c r="R33" s="14">
        <f>SUM(R13:R32)</f>
        <v>0</v>
      </c>
      <c r="S33" s="13">
        <f>SUM(S13:S32)</f>
        <v>0</v>
      </c>
      <c r="T33" s="13">
        <f>SUM(T13:T32)</f>
        <v>0</v>
      </c>
      <c r="U33" s="12">
        <f>SUM(U13:U32)</f>
        <v>21159501.614999995</v>
      </c>
      <c r="V33" s="12">
        <f>SUM(V13:V32)</f>
        <v>21954627.5</v>
      </c>
      <c r="W33" s="12">
        <f>SUM(W13:W32)</f>
        <v>795125.88500000059</v>
      </c>
    </row>
    <row r="35" spans="1:23" ht="31.5" customHeight="1" x14ac:dyDescent="0.25">
      <c r="A35" s="11" t="s">
        <v>0</v>
      </c>
      <c r="B35" s="10"/>
      <c r="C35" s="10"/>
      <c r="D35" s="10"/>
      <c r="E35" s="6"/>
      <c r="F35" s="9">
        <v>1403910</v>
      </c>
      <c r="G35" s="8"/>
      <c r="H35" s="6"/>
      <c r="I35" s="7">
        <f>'[1]Ремонт водопров. (закольцовка)'!B18</f>
        <v>391397</v>
      </c>
      <c r="J35" s="7">
        <f>'[1]Ремонт водопров. (закольцовка)'!C18</f>
        <v>1370869.97</v>
      </c>
      <c r="K35" s="7">
        <f>'[1]Ремонт водопров. (закольцовка)'!D18</f>
        <v>344815</v>
      </c>
      <c r="L35" s="7">
        <f>'[1]Ремонт водопров. (закольцовка)'!E18</f>
        <v>160000</v>
      </c>
      <c r="M35" s="7">
        <f>'[1]Ремонт водопров. (закольцовка)'!F18</f>
        <v>35463.29</v>
      </c>
      <c r="N35" s="7">
        <f>'[1]Ремонт водопров. (закольцовка)'!G18</f>
        <v>15500</v>
      </c>
      <c r="O35" s="7">
        <f>'[1]Ремонт водопров. (закольцовка)'!H18</f>
        <v>0</v>
      </c>
      <c r="P35" s="7">
        <f>'[1]Ремонт водопров. (закольцовка)'!I18</f>
        <v>0</v>
      </c>
      <c r="Q35" s="6"/>
      <c r="R35" s="6"/>
      <c r="S35" s="6"/>
      <c r="T35" s="6"/>
      <c r="U35" s="4">
        <f>SUM(I35:T35)</f>
        <v>2318045.2599999998</v>
      </c>
      <c r="V35" s="5">
        <v>1403910</v>
      </c>
      <c r="W35" s="4">
        <f>V35-U35</f>
        <v>-914135.25999999978</v>
      </c>
    </row>
    <row r="36" spans="1:23" x14ac:dyDescent="0.25">
      <c r="A36" s="3"/>
      <c r="B36" s="3"/>
      <c r="C36" s="3"/>
      <c r="D36" s="3"/>
      <c r="E36" s="3"/>
      <c r="F36" s="2"/>
      <c r="G36" s="2"/>
      <c r="H36" s="3"/>
      <c r="I36" s="2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</row>
    <row r="37" spans="1:23" x14ac:dyDescent="0.25">
      <c r="A37" s="3"/>
      <c r="B37" s="3"/>
      <c r="C37" s="3"/>
      <c r="D37" s="3"/>
      <c r="E37" s="3"/>
      <c r="F37" s="2"/>
      <c r="G37" s="2"/>
      <c r="H37" s="3"/>
      <c r="I37" s="2"/>
      <c r="J37" s="2"/>
      <c r="K37" s="2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</row>
    <row r="38" spans="1:23" x14ac:dyDescent="0.25">
      <c r="A38" s="3"/>
      <c r="B38" s="3"/>
      <c r="C38" s="3"/>
      <c r="D38" s="3"/>
      <c r="E38" s="3"/>
      <c r="F38" s="2"/>
      <c r="G38" s="2"/>
      <c r="H38" s="3"/>
      <c r="I38" s="2"/>
      <c r="J38" s="2"/>
      <c r="K38" s="2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</row>
    <row r="39" spans="1:23" x14ac:dyDescent="0.25">
      <c r="A39" s="3"/>
      <c r="B39" s="3"/>
      <c r="C39" s="3"/>
      <c r="D39" s="3"/>
      <c r="E39" s="3"/>
      <c r="F39" s="2"/>
      <c r="G39" s="2"/>
      <c r="H39" s="3"/>
      <c r="I39" s="2"/>
      <c r="J39" s="2"/>
      <c r="K39" s="2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</row>
    <row r="40" spans="1:23" x14ac:dyDescent="0.25">
      <c r="A40" s="3"/>
      <c r="B40" s="3"/>
      <c r="C40" s="3"/>
      <c r="D40" s="3"/>
      <c r="E40" s="3"/>
      <c r="F40" s="2"/>
      <c r="G40" s="2"/>
      <c r="H40" s="3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</row>
    <row r="41" spans="1:23" x14ac:dyDescent="0.25">
      <c r="A41" s="3"/>
      <c r="B41" s="3"/>
      <c r="C41" s="3"/>
      <c r="D41" s="3"/>
      <c r="E41" s="3"/>
      <c r="F41" s="2"/>
      <c r="G41" s="2"/>
      <c r="H41" s="3"/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</row>
    <row r="42" spans="1:23" x14ac:dyDescent="0.25">
      <c r="A42" s="3"/>
      <c r="B42" s="3"/>
      <c r="C42" s="3"/>
      <c r="D42" s="3"/>
      <c r="E42" s="3"/>
      <c r="F42" s="2"/>
      <c r="G42" s="2"/>
      <c r="H42" s="3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</row>
    <row r="43" spans="1:23" x14ac:dyDescent="0.25">
      <c r="A43" s="3"/>
      <c r="B43" s="3"/>
      <c r="C43" s="3"/>
      <c r="D43" s="3"/>
      <c r="E43" s="3"/>
      <c r="F43" s="2"/>
      <c r="G43" s="2"/>
      <c r="H43" s="3"/>
      <c r="I43" s="2"/>
      <c r="J43" s="2"/>
      <c r="K43" s="2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</row>
    <row r="44" spans="1:23" x14ac:dyDescent="0.25">
      <c r="A44" s="3"/>
      <c r="B44" s="3"/>
      <c r="C44" s="3"/>
      <c r="D44" s="3"/>
      <c r="E44" s="3"/>
      <c r="F44" s="2"/>
      <c r="G44" s="2"/>
      <c r="H44" s="3"/>
      <c r="I44" s="2"/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</row>
    <row r="45" spans="1:23" x14ac:dyDescent="0.25">
      <c r="A45" s="3"/>
      <c r="B45" s="3"/>
      <c r="C45" s="3"/>
      <c r="D45" s="3"/>
      <c r="E45" s="3"/>
      <c r="F45" s="2"/>
      <c r="G45" s="2"/>
      <c r="H45" s="3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</row>
    <row r="46" spans="1:23" x14ac:dyDescent="0.25">
      <c r="A46" s="3"/>
      <c r="B46" s="3"/>
      <c r="C46" s="3"/>
      <c r="D46" s="3"/>
      <c r="E46" s="3"/>
      <c r="F46" s="2"/>
      <c r="G46" s="2"/>
      <c r="H46" s="3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</row>
    <row r="47" spans="1:23" x14ac:dyDescent="0.25">
      <c r="A47" s="3"/>
      <c r="B47" s="3"/>
      <c r="C47" s="3"/>
      <c r="D47" s="3"/>
      <c r="E47" s="3"/>
      <c r="F47" s="2"/>
      <c r="G47" s="2"/>
      <c r="H47" s="3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</row>
    <row r="48" spans="1:23" x14ac:dyDescent="0.25">
      <c r="A48" s="3"/>
      <c r="B48" s="3"/>
      <c r="C48" s="3"/>
      <c r="D48" s="3"/>
      <c r="E48" s="3"/>
      <c r="F48" s="2"/>
      <c r="G48" s="2"/>
      <c r="H48" s="3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2"/>
    </row>
    <row r="49" spans="1:23" x14ac:dyDescent="0.25">
      <c r="A49" s="3"/>
      <c r="B49" s="3"/>
      <c r="C49" s="3"/>
      <c r="D49" s="3"/>
      <c r="E49" s="3"/>
      <c r="F49" s="2"/>
      <c r="G49" s="2"/>
      <c r="H49" s="3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2"/>
    </row>
    <row r="50" spans="1:23" x14ac:dyDescent="0.25">
      <c r="I50" s="2"/>
    </row>
  </sheetData>
  <mergeCells count="15">
    <mergeCell ref="K3:K4"/>
    <mergeCell ref="L3:L4"/>
    <mergeCell ref="U3:U4"/>
    <mergeCell ref="F3:F4"/>
    <mergeCell ref="G3:G4"/>
    <mergeCell ref="A2:P2"/>
    <mergeCell ref="A35:D35"/>
    <mergeCell ref="A11:E11"/>
    <mergeCell ref="A33:E33"/>
    <mergeCell ref="V3:V4"/>
    <mergeCell ref="W3:W4"/>
    <mergeCell ref="A12:E12"/>
    <mergeCell ref="A3:E3"/>
    <mergeCell ref="I3:I4"/>
    <mergeCell ref="J3:J4"/>
  </mergeCells>
  <pageMargins left="0.25" right="0.25" top="0.75" bottom="0.75" header="0.3" footer="0.3"/>
  <pageSetup paperSize="9" scale="8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затраты в 2018-2019 гг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В. Сафронов</dc:creator>
  <cp:lastModifiedBy>Игорь В. Сафронов</cp:lastModifiedBy>
  <dcterms:created xsi:type="dcterms:W3CDTF">2019-03-05T14:52:30Z</dcterms:created>
  <dcterms:modified xsi:type="dcterms:W3CDTF">2019-03-05T14:53:14Z</dcterms:modified>
</cp:coreProperties>
</file>