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855" activeTab="0"/>
  </bookViews>
  <sheets>
    <sheet name="ВСЕ затраты в 2019-2020 гг" sheetId="1" r:id="rId1"/>
  </sheets>
  <externalReferences>
    <externalReference r:id="rId4"/>
  </externalReferences>
  <definedNames>
    <definedName name="_xlnm.Print_Area" localSheetId="0">'ВСЕ затраты в 2019-2020 гг'!$A$1:$W$42</definedName>
  </definedNames>
  <calcPr fullCalcOnLoad="1" refMode="R1C1"/>
</workbook>
</file>

<file path=xl/comments1.xml><?xml version="1.0" encoding="utf-8"?>
<comments xmlns="http://schemas.openxmlformats.org/spreadsheetml/2006/main">
  <authors>
    <author>soglasie1@outlook.com</author>
  </authors>
  <commentList>
    <comment ref="J30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НДФЛ</t>
        </r>
      </text>
    </comment>
    <comment ref="N40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шкаф управления насосами</t>
        </r>
      </text>
    </comment>
    <comment ref="L40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станция управления насосами</t>
        </r>
      </text>
    </comment>
    <comment ref="N39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внесение изменений в ЕГРН границ. Зем.участка)</t>
        </r>
      </text>
    </comment>
    <comment ref="Q38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госпошлина</t>
        </r>
      </text>
    </comment>
    <comment ref="Q40" authorId="0">
      <text>
        <r>
          <rPr>
            <b/>
            <sz val="9"/>
            <rFont val="Tahoma"/>
            <family val="2"/>
          </rPr>
          <t>soglasie1@outlook.com:</t>
        </r>
        <r>
          <rPr>
            <sz val="9"/>
            <rFont val="Tahoma"/>
            <family val="2"/>
          </rPr>
          <t xml:space="preserve">
настройка шкафа</t>
        </r>
      </text>
    </comment>
  </commentList>
</comments>
</file>

<file path=xl/sharedStrings.xml><?xml version="1.0" encoding="utf-8"?>
<sst xmlns="http://schemas.openxmlformats.org/spreadsheetml/2006/main" count="91" uniqueCount="66">
  <si>
    <t>Финансовый год:</t>
  </si>
  <si>
    <t>2020-2021гг.</t>
  </si>
  <si>
    <t xml:space="preserve">Исполнение финансового плана ТСН "КП "Согласие" за период с июня 2020 по октябрь 2021 года </t>
  </si>
  <si>
    <t>Статьи поступления денежных средств</t>
  </si>
  <si>
    <t>Лимит на год</t>
  </si>
  <si>
    <t>Лимит на месяц</t>
  </si>
  <si>
    <t>Ост денег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</si>
  <si>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</si>
  <si>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</si>
  <si>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</si>
  <si>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</si>
  <si>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</si>
  <si>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</si>
  <si>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</si>
  <si>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</si>
  <si>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</si>
  <si>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</si>
  <si>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</si>
  <si>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</si>
  <si>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Итого за 12 мес.</t>
  </si>
  <si>
    <t>Бюджет          за 5 мес.</t>
  </si>
  <si>
    <t>Недобор(-) Перевыполн.(+)</t>
  </si>
  <si>
    <t xml:space="preserve"> 01.06.20</t>
  </si>
  <si>
    <t>Поступл. ден ср. от сбора член. взнос.</t>
  </si>
  <si>
    <t>ЦФ взнос на содерж. дор. (опл.въезда)</t>
  </si>
  <si>
    <t>Карты въезда</t>
  </si>
  <si>
    <t>% за депозит</t>
  </si>
  <si>
    <t>Коммерч деят. +договора на обслуж.</t>
  </si>
  <si>
    <t xml:space="preserve">      ИТОГО ВЗНОСЫ И ДОХОДЫ</t>
  </si>
  <si>
    <t>Статьи расходования денежных средств</t>
  </si>
  <si>
    <t>Экономия(+)    Перерасход(-)</t>
  </si>
  <si>
    <t>Общехозяйственные расходы</t>
  </si>
  <si>
    <t>Программное обеспечение</t>
  </si>
  <si>
    <t>Услуги связи</t>
  </si>
  <si>
    <t>Заработная плата    (14 человек)</t>
  </si>
  <si>
    <t>Премиальный фонд</t>
  </si>
  <si>
    <t>Налог с ФОТ</t>
  </si>
  <si>
    <t>Приобрет. инструмент, инвент.,оборуд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</si>
  <si>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</si>
  <si>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</si>
  <si>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</si>
  <si>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</si>
  <si>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электроснабжения</t>
  </si>
  <si>
    <t>Содерж. сетей канализ.и ОС</t>
  </si>
  <si>
    <t>Ремонт сетей канализации и О/С</t>
  </si>
  <si>
    <t>Э/энергия на общие нужды</t>
  </si>
  <si>
    <t xml:space="preserve"> </t>
  </si>
  <si>
    <t>Содержание дорог и уборка территор.</t>
  </si>
  <si>
    <t>Благоустройство территории</t>
  </si>
  <si>
    <t>Ямочный ремонт дорог</t>
  </si>
  <si>
    <t>х</t>
  </si>
  <si>
    <t>Фонд поощрения ПП и ревизора</t>
  </si>
  <si>
    <t>Социальн. налоги с Фонда поощр. ПП</t>
  </si>
  <si>
    <t>Резервный фонд 5%</t>
  </si>
  <si>
    <t xml:space="preserve">     ИТОГО РАСХОДЫ</t>
  </si>
  <si>
    <t>Ремонт водопровода</t>
  </si>
  <si>
    <t>Электродробилка</t>
  </si>
  <si>
    <t>Лопата и щетка для трактора</t>
  </si>
  <si>
    <t>Лицензирование скважин</t>
  </si>
  <si>
    <t>Оформление земли</t>
  </si>
  <si>
    <t>Насосный узел</t>
  </si>
  <si>
    <t>Перенос шлагбаума</t>
  </si>
  <si>
    <t>расчетное</t>
  </si>
  <si>
    <t>разница</t>
  </si>
  <si>
    <t>терминал</t>
  </si>
  <si>
    <t>в июнь 2020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</si>
</sst>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i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3" fontId="22" fillId="2" borderId="16" xfId="0" applyNumberFormat="1" applyFont="1" applyFill="1" applyBorder="1" applyAlignment="1">
      <alignment horizontal="center"/>
    </xf>
    <xf numFmtId="3" fontId="22" fillId="8" borderId="16" xfId="0" applyNumberFormat="1" applyFont="1" applyFill="1" applyBorder="1" applyAlignment="1">
      <alignment horizontal="center"/>
    </xf>
    <xf numFmtId="3" fontId="21" fillId="3" borderId="16" xfId="0" applyNumberFormat="1" applyFont="1" applyFill="1" applyBorder="1" applyAlignment="1">
      <alignment/>
    </xf>
    <xf numFmtId="3" fontId="21" fillId="3" borderId="16" xfId="0" applyNumberFormat="1" applyFont="1" applyFill="1" applyBorder="1" applyAlignment="1">
      <alignment horizontal="center"/>
    </xf>
    <xf numFmtId="3" fontId="23" fillId="3" borderId="16" xfId="0" applyNumberFormat="1" applyFont="1" applyFill="1" applyBorder="1" applyAlignment="1">
      <alignment horizontal="center" vertical="center"/>
    </xf>
    <xf numFmtId="3" fontId="21" fillId="3" borderId="16" xfId="0" applyNumberFormat="1" applyFont="1" applyFill="1" applyBorder="1" applyAlignment="1">
      <alignment horizontal="center" vertical="center"/>
    </xf>
    <xf numFmtId="3" fontId="23" fillId="3" borderId="16" xfId="0" applyNumberFormat="1" applyFont="1" applyFill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3" fontId="22" fillId="23" borderId="16" xfId="0" applyNumberFormat="1" applyFont="1" applyFill="1" applyBorder="1" applyAlignment="1">
      <alignment horizontal="center"/>
    </xf>
    <xf numFmtId="3" fontId="21" fillId="0" borderId="16" xfId="0" applyNumberFormat="1" applyFont="1" applyBorder="1" applyAlignment="1">
      <alignment/>
    </xf>
    <xf numFmtId="3" fontId="22" fillId="0" borderId="16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 horizontal="center"/>
    </xf>
    <xf numFmtId="3" fontId="23" fillId="0" borderId="16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2" fillId="24" borderId="12" xfId="0" applyNumberFormat="1" applyFont="1" applyFill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0" fontId="21" fillId="0" borderId="16" xfId="0" applyFont="1" applyBorder="1" applyAlignment="1">
      <alignment/>
    </xf>
    <xf numFmtId="3" fontId="23" fillId="0" borderId="16" xfId="0" applyNumberFormat="1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3" fontId="22" fillId="8" borderId="1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/>
    </xf>
    <xf numFmtId="3" fontId="21" fillId="3" borderId="17" xfId="0" applyNumberFormat="1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/>
    </xf>
    <xf numFmtId="3" fontId="22" fillId="23" borderId="17" xfId="0" applyNumberFormat="1" applyFont="1" applyFill="1" applyBorder="1" applyAlignment="1">
      <alignment horizontal="center"/>
    </xf>
    <xf numFmtId="3" fontId="22" fillId="2" borderId="13" xfId="0" applyNumberFormat="1" applyFont="1" applyFill="1" applyBorder="1" applyAlignment="1">
      <alignment horizontal="center"/>
    </xf>
    <xf numFmtId="3" fontId="22" fillId="8" borderId="13" xfId="0" applyNumberFormat="1" applyFont="1" applyFill="1" applyBorder="1" applyAlignment="1">
      <alignment horizontal="center"/>
    </xf>
    <xf numFmtId="3" fontId="22" fillId="0" borderId="13" xfId="0" applyNumberFormat="1" applyFont="1" applyBorder="1" applyAlignment="1">
      <alignment/>
    </xf>
    <xf numFmtId="3" fontId="22" fillId="3" borderId="13" xfId="0" applyNumberFormat="1" applyFont="1" applyFill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23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2" fillId="5" borderId="2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3" fontId="21" fillId="4" borderId="16" xfId="0" applyNumberFormat="1" applyFont="1" applyFill="1" applyBorder="1" applyAlignment="1">
      <alignment horizontal="center"/>
    </xf>
    <xf numFmtId="3" fontId="22" fillId="5" borderId="16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1" fillId="0" borderId="13" xfId="0" applyFont="1" applyBorder="1" applyAlignment="1">
      <alignment/>
    </xf>
    <xf numFmtId="3" fontId="21" fillId="4" borderId="13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23" fillId="4" borderId="13" xfId="0" applyNumberFormat="1" applyFont="1" applyFill="1" applyBorder="1" applyAlignment="1">
      <alignment horizontal="center"/>
    </xf>
    <xf numFmtId="3" fontId="22" fillId="24" borderId="16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3" fontId="22" fillId="2" borderId="11" xfId="0" applyNumberFormat="1" applyFont="1" applyFill="1" applyBorder="1" applyAlignment="1">
      <alignment horizontal="center"/>
    </xf>
    <xf numFmtId="3" fontId="22" fillId="8" borderId="11" xfId="0" applyNumberFormat="1" applyFont="1" applyFill="1" applyBorder="1" applyAlignment="1">
      <alignment horizontal="center"/>
    </xf>
    <xf numFmtId="0" fontId="21" fillId="0" borderId="11" xfId="0" applyFont="1" applyBorder="1" applyAlignment="1">
      <alignment/>
    </xf>
    <xf numFmtId="3" fontId="21" fillId="4" borderId="11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3" fontId="22" fillId="2" borderId="17" xfId="0" applyNumberFormat="1" applyFont="1" applyFill="1" applyBorder="1" applyAlignment="1">
      <alignment horizontal="center"/>
    </xf>
    <xf numFmtId="3" fontId="21" fillId="4" borderId="17" xfId="0" applyNumberFormat="1" applyFont="1" applyFill="1" applyBorder="1" applyAlignment="1">
      <alignment horizontal="center"/>
    </xf>
    <xf numFmtId="3" fontId="22" fillId="5" borderId="17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22" fillId="4" borderId="13" xfId="0" applyNumberFormat="1" applyFont="1" applyFill="1" applyBorder="1" applyAlignment="1">
      <alignment horizontal="center"/>
    </xf>
    <xf numFmtId="3" fontId="22" fillId="4" borderId="13" xfId="0" applyNumberFormat="1" applyFont="1" applyFill="1" applyBorder="1" applyAlignment="1">
      <alignment/>
    </xf>
    <xf numFmtId="0" fontId="25" fillId="23" borderId="15" xfId="0" applyFont="1" applyFill="1" applyBorder="1" applyAlignment="1">
      <alignment/>
    </xf>
    <xf numFmtId="164" fontId="26" fillId="23" borderId="16" xfId="59" applyNumberFormat="1" applyFont="1" applyFill="1" applyBorder="1" applyAlignment="1">
      <alignment horizontal="center"/>
    </xf>
    <xf numFmtId="0" fontId="25" fillId="23" borderId="16" xfId="0" applyFont="1" applyFill="1" applyBorder="1" applyAlignment="1">
      <alignment horizontal="center"/>
    </xf>
    <xf numFmtId="3" fontId="26" fillId="23" borderId="16" xfId="0" applyNumberFormat="1" applyFont="1" applyFill="1" applyBorder="1" applyAlignment="1">
      <alignment horizontal="center"/>
    </xf>
    <xf numFmtId="164" fontId="27" fillId="23" borderId="15" xfId="59" applyNumberFormat="1" applyFont="1" applyFill="1" applyBorder="1" applyAlignment="1">
      <alignment horizontal="center"/>
    </xf>
    <xf numFmtId="0" fontId="25" fillId="23" borderId="19" xfId="0" applyFont="1" applyFill="1" applyBorder="1" applyAlignment="1">
      <alignment/>
    </xf>
    <xf numFmtId="164" fontId="26" fillId="23" borderId="17" xfId="59" applyNumberFormat="1" applyFont="1" applyFill="1" applyBorder="1" applyAlignment="1">
      <alignment horizontal="center"/>
    </xf>
    <xf numFmtId="0" fontId="25" fillId="23" borderId="17" xfId="0" applyFont="1" applyFill="1" applyBorder="1" applyAlignment="1">
      <alignment horizontal="center"/>
    </xf>
    <xf numFmtId="3" fontId="26" fillId="23" borderId="17" xfId="0" applyNumberFormat="1" applyFont="1" applyFill="1" applyBorder="1" applyAlignment="1">
      <alignment horizontal="center"/>
    </xf>
    <xf numFmtId="164" fontId="27" fillId="23" borderId="19" xfId="59" applyNumberFormat="1" applyFont="1" applyFill="1" applyBorder="1" applyAlignment="1">
      <alignment horizontal="center"/>
    </xf>
    <xf numFmtId="0" fontId="25" fillId="23" borderId="10" xfId="0" applyFont="1" applyFill="1" applyBorder="1" applyAlignment="1">
      <alignment/>
    </xf>
    <xf numFmtId="164" fontId="26" fillId="23" borderId="13" xfId="59" applyNumberFormat="1" applyFont="1" applyFill="1" applyBorder="1" applyAlignment="1">
      <alignment horizontal="center"/>
    </xf>
    <xf numFmtId="0" fontId="25" fillId="23" borderId="13" xfId="0" applyFont="1" applyFill="1" applyBorder="1" applyAlignment="1">
      <alignment horizontal="center"/>
    </xf>
    <xf numFmtId="3" fontId="26" fillId="23" borderId="13" xfId="0" applyNumberFormat="1" applyFont="1" applyFill="1" applyBorder="1" applyAlignment="1">
      <alignment horizontal="center"/>
    </xf>
    <xf numFmtId="164" fontId="27" fillId="23" borderId="10" xfId="59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3" fontId="27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164" fontId="28" fillId="0" borderId="0" xfId="59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3" fontId="28" fillId="0" borderId="0" xfId="59" applyNumberFormat="1" applyFont="1" applyAlignment="1">
      <alignment/>
    </xf>
    <xf numFmtId="43" fontId="18" fillId="0" borderId="0" xfId="59" applyNumberFormat="1" applyFont="1" applyAlignment="1">
      <alignment/>
    </xf>
    <xf numFmtId="0" fontId="27" fillId="0" borderId="0" xfId="0" applyFont="1" applyAlignment="1">
      <alignment horizontal="right"/>
    </xf>
    <xf numFmtId="164" fontId="28" fillId="0" borderId="0" xfId="59" applyNumberFormat="1" applyFont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3" fontId="28" fillId="0" borderId="0" xfId="0" applyNumberFormat="1" applyFont="1" applyAlignment="1">
      <alignment horizontal="center"/>
    </xf>
    <xf numFmtId="0" fontId="25" fillId="23" borderId="10" xfId="0" applyFont="1" applyFill="1" applyBorder="1" applyAlignment="1">
      <alignment wrapText="1"/>
    </xf>
    <xf numFmtId="0" fontId="0" fillId="23" borderId="10" xfId="0" applyFill="1" applyBorder="1" applyAlignment="1">
      <alignment wrapText="1"/>
    </xf>
    <xf numFmtId="0" fontId="25" fillId="23" borderId="15" xfId="0" applyFont="1" applyFill="1" applyBorder="1" applyAlignment="1">
      <alignment wrapText="1"/>
    </xf>
    <xf numFmtId="0" fontId="0" fillId="23" borderId="15" xfId="0" applyFill="1" applyBorder="1" applyAlignment="1">
      <alignment wrapText="1"/>
    </xf>
    <xf numFmtId="0" fontId="22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2" fillId="0" borderId="26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5" fillId="23" borderId="19" xfId="0" applyFont="1" applyFill="1" applyBorder="1" applyAlignment="1">
      <alignment wrapText="1"/>
    </xf>
    <xf numFmtId="0" fontId="0" fillId="23" borderId="19" xfId="0" applyFill="1" applyBorder="1" applyAlignment="1">
      <alignment wrapText="1"/>
    </xf>
    <xf numFmtId="0" fontId="20" fillId="4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20" fillId="3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7" xfId="0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&#1073;&#1102;&#1076;&#1078;&#1077;&#1090;&#1072;%202020-2021%20&#1086;&#1082;&#1090;&#1103;&#1073;&#1088;&#1100;%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 затраты за 6 мес."/>
      <sheetName val="ВСЕ затраты в 2019-2020 гг"/>
      <sheetName val="ВСЕ затраты в 2016-2017 гг (2)"/>
      <sheetName val="общехоз расходы"/>
      <sheetName val="программ обеспечение"/>
      <sheetName val="услуги связи"/>
      <sheetName val="з пл"/>
      <sheetName val="премиальный фонд"/>
      <sheetName val="налог с ФОТ"/>
      <sheetName val="приобрт инвентаря и оборуд"/>
      <sheetName val="сод охраны"/>
      <sheetName val="вывоз мусора"/>
      <sheetName val="содерж газ оборуд"/>
      <sheetName val="Лицензирование"/>
      <sheetName val="сод сетей водоснабжения"/>
      <sheetName val="Ремонт водопров. (закольцовка)"/>
      <sheetName val="сод.сетей канализации"/>
      <sheetName val="ремонт канализации"/>
      <sheetName val="сод сетей эл.снабж"/>
      <sheetName val="эл.эн на общ нужды"/>
      <sheetName val="содерж дорог"/>
      <sheetName val="ямочный ремонт"/>
      <sheetName val="благоустройство"/>
      <sheetName val="резервный фонд"/>
    </sheetNames>
    <sheetDataSet>
      <sheetData sheetId="3">
        <row r="72">
          <cell r="B72">
            <v>87482.59</v>
          </cell>
          <cell r="C72">
            <v>54592.71</v>
          </cell>
          <cell r="D72">
            <v>49886.200000000004</v>
          </cell>
          <cell r="E72">
            <v>77293.43</v>
          </cell>
          <cell r="F72">
            <v>45106.57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</sheetData>
      <sheetData sheetId="4">
        <row r="11">
          <cell r="B11">
            <v>6350</v>
          </cell>
          <cell r="C11">
            <v>0</v>
          </cell>
          <cell r="D11">
            <v>0</v>
          </cell>
          <cell r="E11">
            <v>8000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</sheetData>
      <sheetData sheetId="5">
        <row r="7">
          <cell r="B7">
            <v>7000</v>
          </cell>
          <cell r="C7">
            <v>7000</v>
          </cell>
          <cell r="D7">
            <v>7000</v>
          </cell>
          <cell r="E7">
            <v>7000</v>
          </cell>
          <cell r="F7">
            <v>12900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6">
        <row r="6">
          <cell r="B6">
            <v>732046.07</v>
          </cell>
          <cell r="C6">
            <v>608014.04</v>
          </cell>
          <cell r="D6">
            <v>685248.1499999999</v>
          </cell>
          <cell r="E6">
            <v>643757.0599999998</v>
          </cell>
          <cell r="F6">
            <v>590452.0399999999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7">
        <row r="5">
          <cell r="B5">
            <v>145642.36</v>
          </cell>
          <cell r="C5">
            <v>52244</v>
          </cell>
          <cell r="D5">
            <v>33825.28</v>
          </cell>
          <cell r="E5">
            <v>6607.14</v>
          </cell>
          <cell r="F5">
            <v>17954.55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8">
        <row r="5">
          <cell r="B5">
            <v>154797.24000000002</v>
          </cell>
          <cell r="C5">
            <v>208497.96</v>
          </cell>
          <cell r="D5">
            <v>142831.89</v>
          </cell>
          <cell r="E5">
            <v>136429.51999999996</v>
          </cell>
          <cell r="F5">
            <v>147964.18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</sheetData>
      <sheetData sheetId="9">
        <row r="21">
          <cell r="B21">
            <v>48201</v>
          </cell>
          <cell r="C21">
            <v>99916</v>
          </cell>
          <cell r="D21">
            <v>6000</v>
          </cell>
          <cell r="E21">
            <v>7600</v>
          </cell>
          <cell r="F21">
            <v>23733.5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0">
        <row r="7">
          <cell r="B7">
            <v>517121.4</v>
          </cell>
          <cell r="C7">
            <v>517121.4</v>
          </cell>
          <cell r="D7">
            <v>517121.4</v>
          </cell>
          <cell r="E7">
            <v>517121.4</v>
          </cell>
          <cell r="F7">
            <v>517121.4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</sheetData>
      <sheetData sheetId="11">
        <row r="10">
          <cell r="B10">
            <v>500250</v>
          </cell>
          <cell r="C10">
            <v>535000</v>
          </cell>
          <cell r="D10">
            <v>555000</v>
          </cell>
          <cell r="E10">
            <v>483250</v>
          </cell>
          <cell r="F10">
            <v>486250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</sheetData>
      <sheetData sheetId="12">
        <row r="6">
          <cell r="B6">
            <v>20697.67</v>
          </cell>
          <cell r="C6">
            <v>20697.67</v>
          </cell>
          <cell r="D6">
            <v>20697.67</v>
          </cell>
          <cell r="E6">
            <v>20697.67</v>
          </cell>
          <cell r="F6">
            <v>20697.67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14">
        <row r="33">
          <cell r="B33">
            <v>19915</v>
          </cell>
          <cell r="C33">
            <v>34233.04</v>
          </cell>
          <cell r="D33">
            <v>10346</v>
          </cell>
          <cell r="E33">
            <v>33480</v>
          </cell>
          <cell r="F33">
            <v>85430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</sheetData>
      <sheetData sheetId="15">
        <row r="17">
          <cell r="B17">
            <v>490204.5</v>
          </cell>
          <cell r="C17">
            <v>3551556.5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</sheetData>
      <sheetData sheetId="16">
        <row r="21">
          <cell r="B21">
            <v>17553.4</v>
          </cell>
          <cell r="C21">
            <v>0</v>
          </cell>
          <cell r="D21">
            <v>0</v>
          </cell>
          <cell r="E21">
            <v>16300</v>
          </cell>
          <cell r="F21">
            <v>131240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</sheetData>
      <sheetData sheetId="17">
        <row r="27">
          <cell r="B27">
            <v>7500</v>
          </cell>
          <cell r="C27">
            <v>15171.6</v>
          </cell>
          <cell r="D27">
            <v>10660</v>
          </cell>
          <cell r="E27">
            <v>1450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</sheetData>
      <sheetData sheetId="18">
        <row r="18">
          <cell r="B18">
            <v>73442.68</v>
          </cell>
          <cell r="C18">
            <v>0</v>
          </cell>
          <cell r="D18">
            <v>2034.5</v>
          </cell>
          <cell r="E18">
            <v>14005</v>
          </cell>
          <cell r="F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</sheetData>
      <sheetData sheetId="19">
        <row r="6">
          <cell r="B6">
            <v>118119.84</v>
          </cell>
          <cell r="C6">
            <v>122665.25</v>
          </cell>
          <cell r="D6">
            <v>122535.37</v>
          </cell>
          <cell r="E6">
            <v>49483.83</v>
          </cell>
          <cell r="F6">
            <v>111036.77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</sheetData>
      <sheetData sheetId="20">
        <row r="32">
          <cell r="B32">
            <v>114671.43000000001</v>
          </cell>
          <cell r="C32">
            <v>72440.23</v>
          </cell>
          <cell r="D32">
            <v>14243</v>
          </cell>
          <cell r="E32">
            <v>3446.51</v>
          </cell>
          <cell r="F32">
            <v>35446.47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</sheetData>
      <sheetData sheetId="21">
        <row r="11">
          <cell r="B11">
            <v>189000</v>
          </cell>
          <cell r="C11">
            <v>126000</v>
          </cell>
          <cell r="D11">
            <v>302250</v>
          </cell>
          <cell r="E11">
            <v>0</v>
          </cell>
          <cell r="F11">
            <v>0</v>
          </cell>
        </row>
      </sheetData>
      <sheetData sheetId="22">
        <row r="35">
          <cell r="B35">
            <v>21328</v>
          </cell>
          <cell r="C35">
            <v>33214.8</v>
          </cell>
          <cell r="D35">
            <v>109060.6</v>
          </cell>
          <cell r="E35">
            <v>34425.5</v>
          </cell>
          <cell r="F35">
            <v>12384.2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23">
        <row r="37">
          <cell r="B37">
            <v>93291</v>
          </cell>
          <cell r="C37">
            <v>17222.32</v>
          </cell>
          <cell r="D37">
            <v>296115</v>
          </cell>
          <cell r="E37">
            <v>217405.28</v>
          </cell>
          <cell r="F37">
            <v>63384.62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A67"/>
  <sheetViews>
    <sheetView tabSelected="1" view="pageBreakPreview" zoomScale="90" zoomScaleNormal="90" zoomScaleSheetLayoutView="90" workbookViewId="0" topLeftCell="A1">
      <selection activeCell="W17" sqref="W17"/>
    </sheetView>
  </sheetViews>
  <sheetFormatPr defaultColWidth="9.140625" defaultRowHeight="15"/>
  <cols>
    <col min="4" max="4" width="9.8515625" style="0" bestFit="1" customWidth="1"/>
    <col min="5" max="5" width="3.28125" style="0" customWidth="1"/>
    <col min="6" max="6" width="14.421875" style="4" bestFit="1" customWidth="1"/>
    <col min="7" max="7" width="10.8515625" style="4" customWidth="1"/>
    <col min="8" max="8" width="12.140625" style="0" customWidth="1"/>
    <col min="9" max="9" width="16.7109375" style="4" customWidth="1"/>
    <col min="10" max="10" width="13.140625" style="4" bestFit="1" customWidth="1"/>
    <col min="11" max="11" width="12.7109375" style="4" bestFit="1" customWidth="1"/>
    <col min="12" max="13" width="12.7109375" style="0" bestFit="1" customWidth="1"/>
    <col min="14" max="20" width="0.2890625" style="0" hidden="1" customWidth="1"/>
    <col min="21" max="21" width="11.28125" style="4" bestFit="1" customWidth="1"/>
    <col min="22" max="22" width="13.421875" style="4" bestFit="1" customWidth="1"/>
    <col min="23" max="23" width="16.140625" style="4" customWidth="1"/>
    <col min="24" max="24" width="15.57421875" style="0" bestFit="1" customWidth="1"/>
  </cols>
  <sheetData>
    <row r="1" spans="1:23" ht="18" customHeight="1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2" ht="21" customHeight="1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4">
        <v>5</v>
      </c>
    </row>
    <row r="3" spans="1:23" ht="37.5" customHeight="1">
      <c r="A3" s="126" t="s">
        <v>3</v>
      </c>
      <c r="B3" s="127"/>
      <c r="C3" s="127"/>
      <c r="D3" s="127"/>
      <c r="E3" s="128"/>
      <c r="F3" s="131" t="s">
        <v>4</v>
      </c>
      <c r="G3" s="131" t="s">
        <v>5</v>
      </c>
      <c r="H3" s="5" t="s">
        <v>6</v>
      </c>
      <c r="I3" s="129" t="s">
        <v>7</v>
      </c>
      <c r="J3" s="129" t="s">
        <v>8</v>
      </c>
      <c r="K3" s="129" t="s">
        <v>9</v>
      </c>
      <c r="L3" s="129" t="s">
        <v>10</v>
      </c>
      <c r="M3" s="129" t="s">
        <v>11</v>
      </c>
      <c r="N3" s="129" t="s">
        <v>12</v>
      </c>
      <c r="O3" s="129" t="s">
        <v>13</v>
      </c>
      <c r="P3" s="129" t="s">
        <v>14</v>
      </c>
      <c r="Q3" s="129" t="s">
        <v>15</v>
      </c>
      <c r="R3" s="129" t="s">
        <v>16</v>
      </c>
      <c r="S3" s="129" t="s">
        <v>17</v>
      </c>
      <c r="T3" s="129" t="s">
        <v>18</v>
      </c>
      <c r="U3" s="131" t="s">
        <v>19</v>
      </c>
      <c r="V3" s="131" t="s">
        <v>20</v>
      </c>
      <c r="W3" s="134" t="s">
        <v>21</v>
      </c>
    </row>
    <row r="4" spans="1:23" ht="15" customHeight="1">
      <c r="A4" s="6"/>
      <c r="B4" s="7"/>
      <c r="C4" s="7"/>
      <c r="D4" s="7"/>
      <c r="E4" s="7"/>
      <c r="F4" s="132"/>
      <c r="G4" s="132"/>
      <c r="H4" s="8" t="s">
        <v>22</v>
      </c>
      <c r="I4" s="130"/>
      <c r="J4" s="130"/>
      <c r="K4" s="130"/>
      <c r="L4" s="130"/>
      <c r="M4" s="130" t="s">
        <v>11</v>
      </c>
      <c r="N4" s="130" t="s">
        <v>12</v>
      </c>
      <c r="O4" s="130" t="s">
        <v>13</v>
      </c>
      <c r="P4" s="130" t="s">
        <v>14</v>
      </c>
      <c r="Q4" s="130" t="s">
        <v>15</v>
      </c>
      <c r="R4" s="130" t="s">
        <v>16</v>
      </c>
      <c r="S4" s="130" t="s">
        <v>17</v>
      </c>
      <c r="T4" s="130" t="s">
        <v>18</v>
      </c>
      <c r="U4" s="132"/>
      <c r="V4" s="133"/>
      <c r="W4" s="135"/>
    </row>
    <row r="5" spans="1:23" ht="15.75">
      <c r="A5" s="9" t="s">
        <v>23</v>
      </c>
      <c r="B5" s="10"/>
      <c r="C5" s="10"/>
      <c r="D5" s="10"/>
      <c r="E5" s="10"/>
      <c r="F5" s="11">
        <v>31275180</v>
      </c>
      <c r="G5" s="12">
        <f>F5/12</f>
        <v>2606265</v>
      </c>
      <c r="H5" s="13">
        <f>2188307.53+4500000</f>
        <v>6688307.529999999</v>
      </c>
      <c r="I5" s="14">
        <v>2505586.69</v>
      </c>
      <c r="J5" s="14">
        <v>2700361.69</v>
      </c>
      <c r="K5" s="14">
        <v>2590331.69</v>
      </c>
      <c r="L5" s="13">
        <v>2460222.69</v>
      </c>
      <c r="M5" s="15">
        <v>3087644.69</v>
      </c>
      <c r="N5" s="16"/>
      <c r="O5" s="16"/>
      <c r="P5" s="14"/>
      <c r="Q5" s="17"/>
      <c r="R5" s="14"/>
      <c r="S5" s="14"/>
      <c r="T5" s="17"/>
      <c r="U5" s="18">
        <f aca="true" t="shared" si="0" ref="U5:U10">SUM(I5:T5)</f>
        <v>13344147.45</v>
      </c>
      <c r="V5" s="19">
        <f>G5*V2</f>
        <v>13031325</v>
      </c>
      <c r="W5" s="20">
        <f aca="true" t="shared" si="1" ref="W5:W10">U5-V5</f>
        <v>312822.44999999925</v>
      </c>
    </row>
    <row r="6" spans="1:23" ht="15.75">
      <c r="A6" s="9" t="s">
        <v>24</v>
      </c>
      <c r="B6" s="10"/>
      <c r="C6" s="10"/>
      <c r="D6" s="10"/>
      <c r="E6" s="10"/>
      <c r="F6" s="11">
        <v>450000</v>
      </c>
      <c r="G6" s="12">
        <f>F6/12</f>
        <v>37500</v>
      </c>
      <c r="H6" s="21"/>
      <c r="I6" s="14">
        <v>35977</v>
      </c>
      <c r="J6" s="14">
        <v>43000</v>
      </c>
      <c r="K6" s="14">
        <v>50900</v>
      </c>
      <c r="L6" s="13">
        <v>62150</v>
      </c>
      <c r="M6" s="15">
        <v>82300</v>
      </c>
      <c r="N6" s="16"/>
      <c r="O6" s="14"/>
      <c r="P6" s="14"/>
      <c r="Q6" s="14"/>
      <c r="R6" s="14"/>
      <c r="S6" s="14"/>
      <c r="T6" s="17"/>
      <c r="U6" s="18">
        <f t="shared" si="0"/>
        <v>274327</v>
      </c>
      <c r="V6" s="19">
        <f>G6*V2</f>
        <v>187500</v>
      </c>
      <c r="W6" s="20">
        <f t="shared" si="1"/>
        <v>86827</v>
      </c>
    </row>
    <row r="7" spans="1:23" ht="15.75">
      <c r="A7" s="9" t="s">
        <v>25</v>
      </c>
      <c r="B7" s="10"/>
      <c r="C7" s="10"/>
      <c r="D7" s="10"/>
      <c r="E7" s="10"/>
      <c r="F7" s="22"/>
      <c r="G7" s="22"/>
      <c r="H7" s="23"/>
      <c r="I7" s="24"/>
      <c r="J7" s="24"/>
      <c r="K7" s="24"/>
      <c r="L7" s="23"/>
      <c r="M7" s="25"/>
      <c r="N7" s="26"/>
      <c r="O7" s="24"/>
      <c r="P7" s="24"/>
      <c r="Q7" s="24"/>
      <c r="R7" s="24"/>
      <c r="S7" s="24"/>
      <c r="T7" s="24"/>
      <c r="U7" s="18">
        <f t="shared" si="0"/>
        <v>0</v>
      </c>
      <c r="V7" s="27"/>
      <c r="W7" s="20">
        <f t="shared" si="1"/>
        <v>0</v>
      </c>
    </row>
    <row r="8" spans="1:23" ht="15.75">
      <c r="A8" s="9" t="s">
        <v>26</v>
      </c>
      <c r="B8" s="10"/>
      <c r="C8" s="10"/>
      <c r="D8" s="10"/>
      <c r="E8" s="10"/>
      <c r="F8" s="28"/>
      <c r="G8" s="28"/>
      <c r="H8" s="29"/>
      <c r="I8" s="28">
        <v>21318.44</v>
      </c>
      <c r="J8" s="28">
        <v>9274.04</v>
      </c>
      <c r="K8" s="28">
        <v>0</v>
      </c>
      <c r="L8" s="21">
        <v>9713.11</v>
      </c>
      <c r="M8" s="26"/>
      <c r="N8" s="26"/>
      <c r="O8" s="24"/>
      <c r="P8" s="26"/>
      <c r="Q8" s="26"/>
      <c r="R8" s="26"/>
      <c r="S8" s="26"/>
      <c r="T8" s="30"/>
      <c r="U8" s="18">
        <f t="shared" si="0"/>
        <v>40305.59</v>
      </c>
      <c r="V8" s="27"/>
      <c r="W8" s="20">
        <f t="shared" si="1"/>
        <v>40305.59</v>
      </c>
    </row>
    <row r="9" spans="1:23" ht="16.5" thickBot="1">
      <c r="A9" s="31" t="s">
        <v>27</v>
      </c>
      <c r="B9" s="32"/>
      <c r="C9" s="33"/>
      <c r="D9" s="33"/>
      <c r="E9" s="33"/>
      <c r="F9" s="11">
        <v>560000</v>
      </c>
      <c r="G9" s="34">
        <f>F9/12</f>
        <v>46666.666666666664</v>
      </c>
      <c r="H9" s="35"/>
      <c r="I9" s="36">
        <v>52684.9</v>
      </c>
      <c r="J9" s="36">
        <v>40712.34</v>
      </c>
      <c r="K9" s="36">
        <v>75832.38</v>
      </c>
      <c r="L9" s="36">
        <v>39974.85</v>
      </c>
      <c r="M9" s="36">
        <v>66455.46</v>
      </c>
      <c r="N9" s="36"/>
      <c r="O9" s="36"/>
      <c r="P9" s="36"/>
      <c r="Q9" s="36"/>
      <c r="R9" s="36"/>
      <c r="S9" s="36"/>
      <c r="T9" s="37"/>
      <c r="U9" s="38">
        <f t="shared" si="0"/>
        <v>275659.93</v>
      </c>
      <c r="V9" s="39">
        <f>G9*V2</f>
        <v>233333.3333333333</v>
      </c>
      <c r="W9" s="40">
        <f t="shared" si="1"/>
        <v>42326.59666666668</v>
      </c>
    </row>
    <row r="10" spans="1:24" ht="15.75">
      <c r="A10" s="116" t="s">
        <v>28</v>
      </c>
      <c r="B10" s="117"/>
      <c r="C10" s="117"/>
      <c r="D10" s="117"/>
      <c r="E10" s="118"/>
      <c r="F10" s="41">
        <f aca="true" t="shared" si="2" ref="F10:T10">SUM(F5:F9)</f>
        <v>32285180</v>
      </c>
      <c r="G10" s="42">
        <f t="shared" si="2"/>
        <v>2690431.6666666665</v>
      </c>
      <c r="H10" s="43">
        <f t="shared" si="2"/>
        <v>6688307.529999999</v>
      </c>
      <c r="I10" s="44">
        <f t="shared" si="2"/>
        <v>2615567.03</v>
      </c>
      <c r="J10" s="44">
        <f t="shared" si="2"/>
        <v>2793348.07</v>
      </c>
      <c r="K10" s="44">
        <f t="shared" si="2"/>
        <v>2717064.07</v>
      </c>
      <c r="L10" s="44">
        <f t="shared" si="2"/>
        <v>2572060.65</v>
      </c>
      <c r="M10" s="44">
        <f t="shared" si="2"/>
        <v>3236400.15</v>
      </c>
      <c r="N10" s="44">
        <f t="shared" si="2"/>
        <v>0</v>
      </c>
      <c r="O10" s="44">
        <f t="shared" si="2"/>
        <v>0</v>
      </c>
      <c r="P10" s="44">
        <f t="shared" si="2"/>
        <v>0</v>
      </c>
      <c r="Q10" s="44">
        <f t="shared" si="2"/>
        <v>0</v>
      </c>
      <c r="R10" s="44">
        <f t="shared" si="2"/>
        <v>0</v>
      </c>
      <c r="S10" s="44">
        <f t="shared" si="2"/>
        <v>0</v>
      </c>
      <c r="T10" s="44">
        <f t="shared" si="2"/>
        <v>0</v>
      </c>
      <c r="U10" s="45">
        <f t="shared" si="0"/>
        <v>13934439.97</v>
      </c>
      <c r="V10" s="19">
        <f>SUM(V5:V9)</f>
        <v>13452158.333333334</v>
      </c>
      <c r="W10" s="46">
        <f t="shared" si="1"/>
        <v>482281.6366666667</v>
      </c>
      <c r="X10" s="47"/>
    </row>
    <row r="11" spans="1:23" ht="33" customHeight="1">
      <c r="A11" s="124" t="s">
        <v>29</v>
      </c>
      <c r="B11" s="125"/>
      <c r="C11" s="125"/>
      <c r="D11" s="125"/>
      <c r="E11" s="125"/>
      <c r="F11" s="48"/>
      <c r="G11" s="48"/>
      <c r="H11" s="49"/>
      <c r="I11" s="48"/>
      <c r="J11" s="48"/>
      <c r="K11" s="48"/>
      <c r="L11" s="49"/>
      <c r="M11" s="50"/>
      <c r="N11" s="50"/>
      <c r="O11" s="49"/>
      <c r="P11" s="49"/>
      <c r="Q11" s="49"/>
      <c r="R11" s="49"/>
      <c r="S11" s="49"/>
      <c r="T11" s="49"/>
      <c r="U11" s="51"/>
      <c r="V11" s="52"/>
      <c r="W11" s="53" t="s">
        <v>30</v>
      </c>
    </row>
    <row r="12" spans="1:23" ht="15.75">
      <c r="A12" s="54" t="s">
        <v>31</v>
      </c>
      <c r="B12" s="55"/>
      <c r="C12" s="55"/>
      <c r="D12" s="55"/>
      <c r="E12" s="55"/>
      <c r="F12" s="11">
        <v>750000</v>
      </c>
      <c r="G12" s="12">
        <f aca="true" t="shared" si="3" ref="G12:G28">F12/12</f>
        <v>62500</v>
      </c>
      <c r="H12" s="29"/>
      <c r="I12" s="56">
        <f>'[1]общехоз расходы'!B72</f>
        <v>87482.59</v>
      </c>
      <c r="J12" s="56">
        <f>'[1]общехоз расходы'!C72</f>
        <v>54592.71</v>
      </c>
      <c r="K12" s="56">
        <f>'[1]общехоз расходы'!D72</f>
        <v>49886.200000000004</v>
      </c>
      <c r="L12" s="56">
        <f>'[1]общехоз расходы'!E72</f>
        <v>77293.43</v>
      </c>
      <c r="M12" s="56">
        <f>'[1]общехоз расходы'!F72</f>
        <v>45106.57</v>
      </c>
      <c r="N12" s="56">
        <f>'[1]общехоз расходы'!G72</f>
        <v>0</v>
      </c>
      <c r="O12" s="56">
        <f>'[1]общехоз расходы'!H72</f>
        <v>0</v>
      </c>
      <c r="P12" s="56">
        <f>'[1]общехоз расходы'!I72</f>
        <v>0</v>
      </c>
      <c r="Q12" s="56">
        <f>'[1]общехоз расходы'!J72</f>
        <v>0</v>
      </c>
      <c r="R12" s="56">
        <f>'[1]общехоз расходы'!K72</f>
        <v>0</v>
      </c>
      <c r="S12" s="56">
        <f>'[1]общехоз расходы'!L72</f>
        <v>0</v>
      </c>
      <c r="T12" s="56">
        <f>'[1]общехоз расходы'!M72</f>
        <v>0</v>
      </c>
      <c r="U12" s="18">
        <f aca="true" t="shared" si="4" ref="U12:U32">SUM(I12:T12)</f>
        <v>314361.5</v>
      </c>
      <c r="V12" s="19">
        <f aca="true" t="shared" si="5" ref="V12:V28">G12*$V$2</f>
        <v>312500</v>
      </c>
      <c r="W12" s="57">
        <f aca="true" t="shared" si="6" ref="W12:W32">V12-U12</f>
        <v>-1861.5</v>
      </c>
    </row>
    <row r="13" spans="1:23" ht="15.75">
      <c r="A13" s="58" t="s">
        <v>32</v>
      </c>
      <c r="B13" s="7"/>
      <c r="C13" s="7"/>
      <c r="D13" s="7"/>
      <c r="E13" s="7"/>
      <c r="F13" s="41">
        <v>50000</v>
      </c>
      <c r="G13" s="12">
        <f t="shared" si="3"/>
        <v>4166.666666666667</v>
      </c>
      <c r="H13" s="59"/>
      <c r="I13" s="60">
        <f>'[1]программ обеспечение'!B11</f>
        <v>6350</v>
      </c>
      <c r="J13" s="60">
        <f>'[1]программ обеспечение'!C11</f>
        <v>0</v>
      </c>
      <c r="K13" s="60">
        <f>'[1]программ обеспечение'!D11</f>
        <v>0</v>
      </c>
      <c r="L13" s="60">
        <f>'[1]программ обеспечение'!E11</f>
        <v>8000</v>
      </c>
      <c r="M13" s="60">
        <f>'[1]программ обеспечение'!F11</f>
        <v>0</v>
      </c>
      <c r="N13" s="60">
        <f>'[1]программ обеспечение'!G11</f>
        <v>0</v>
      </c>
      <c r="O13" s="56">
        <f>'[1]программ обеспечение'!H11</f>
        <v>0</v>
      </c>
      <c r="P13" s="56">
        <f>'[1]программ обеспечение'!I11</f>
        <v>0</v>
      </c>
      <c r="Q13" s="56">
        <f>'[1]программ обеспечение'!J11</f>
        <v>0</v>
      </c>
      <c r="R13" s="56">
        <f>'[1]программ обеспечение'!K11</f>
        <v>0</v>
      </c>
      <c r="S13" s="56">
        <f>'[1]программ обеспечение'!L11</f>
        <v>0</v>
      </c>
      <c r="T13" s="56">
        <f>'[1]программ обеспечение'!M11</f>
        <v>0</v>
      </c>
      <c r="U13" s="18">
        <f t="shared" si="4"/>
        <v>14350</v>
      </c>
      <c r="V13" s="19">
        <f t="shared" si="5"/>
        <v>20833.333333333336</v>
      </c>
      <c r="W13" s="57">
        <f t="shared" si="6"/>
        <v>6483.333333333336</v>
      </c>
    </row>
    <row r="14" spans="1:23" ht="15.75">
      <c r="A14" s="54" t="s">
        <v>33</v>
      </c>
      <c r="B14" s="55"/>
      <c r="C14" s="55"/>
      <c r="D14" s="55"/>
      <c r="E14" s="61"/>
      <c r="F14" s="11">
        <v>100000</v>
      </c>
      <c r="G14" s="12">
        <f t="shared" si="3"/>
        <v>8333.333333333334</v>
      </c>
      <c r="H14" s="29"/>
      <c r="I14" s="56">
        <f>'[1]услуги связи'!B7</f>
        <v>7000</v>
      </c>
      <c r="J14" s="56">
        <f>'[1]услуги связи'!C7</f>
        <v>7000</v>
      </c>
      <c r="K14" s="56">
        <f>'[1]услуги связи'!D7</f>
        <v>7000</v>
      </c>
      <c r="L14" s="56">
        <f>'[1]услуги связи'!E7</f>
        <v>7000</v>
      </c>
      <c r="M14" s="56">
        <f>'[1]услуги связи'!F7</f>
        <v>12900</v>
      </c>
      <c r="N14" s="56">
        <f>'[1]услуги связи'!G7</f>
        <v>0</v>
      </c>
      <c r="O14" s="56">
        <f>'[1]услуги связи'!H7</f>
        <v>0</v>
      </c>
      <c r="P14" s="56">
        <f>'[1]услуги связи'!I7</f>
        <v>0</v>
      </c>
      <c r="Q14" s="56">
        <f>'[1]услуги связи'!J7</f>
        <v>0</v>
      </c>
      <c r="R14" s="56">
        <f>'[1]услуги связи'!K7</f>
        <v>0</v>
      </c>
      <c r="S14" s="56">
        <f>'[1]услуги связи'!L7</f>
        <v>0</v>
      </c>
      <c r="T14" s="56">
        <f>'[1]услуги связи'!M7</f>
        <v>0</v>
      </c>
      <c r="U14" s="18">
        <f t="shared" si="4"/>
        <v>40900</v>
      </c>
      <c r="V14" s="19">
        <f t="shared" si="5"/>
        <v>41666.66666666667</v>
      </c>
      <c r="W14" s="57">
        <f t="shared" si="6"/>
        <v>766.6666666666715</v>
      </c>
    </row>
    <row r="15" spans="1:23" ht="15.75">
      <c r="A15" s="58" t="s">
        <v>34</v>
      </c>
      <c r="B15" s="7"/>
      <c r="C15" s="7"/>
      <c r="D15" s="7"/>
      <c r="E15" s="62"/>
      <c r="F15" s="41">
        <v>7500000</v>
      </c>
      <c r="G15" s="12">
        <f t="shared" si="3"/>
        <v>625000</v>
      </c>
      <c r="H15" s="59"/>
      <c r="I15" s="60">
        <f>'[1]з пл'!B6</f>
        <v>732046.07</v>
      </c>
      <c r="J15" s="60">
        <f>'[1]з пл'!C6</f>
        <v>608014.04</v>
      </c>
      <c r="K15" s="60">
        <f>'[1]з пл'!D6</f>
        <v>685248.1499999999</v>
      </c>
      <c r="L15" s="60">
        <f>'[1]з пл'!E6</f>
        <v>643757.0599999998</v>
      </c>
      <c r="M15" s="63">
        <f>'[1]з пл'!F6</f>
        <v>590452.0399999999</v>
      </c>
      <c r="N15" s="60">
        <f>'[1]з пл'!G6</f>
        <v>0</v>
      </c>
      <c r="O15" s="56">
        <f>'[1]з пл'!H6</f>
        <v>0</v>
      </c>
      <c r="P15" s="56">
        <f>'[1]з пл'!I6</f>
        <v>0</v>
      </c>
      <c r="Q15" s="56">
        <f>'[1]з пл'!J6</f>
        <v>0</v>
      </c>
      <c r="R15" s="56">
        <f>'[1]з пл'!K6</f>
        <v>0</v>
      </c>
      <c r="S15" s="56">
        <f>'[1]з пл'!L6</f>
        <v>0</v>
      </c>
      <c r="T15" s="56">
        <f>'[1]з пл'!M6</f>
        <v>0</v>
      </c>
      <c r="U15" s="18">
        <f t="shared" si="4"/>
        <v>3259517.3599999994</v>
      </c>
      <c r="V15" s="19">
        <f t="shared" si="5"/>
        <v>3125000</v>
      </c>
      <c r="W15" s="57">
        <f t="shared" si="6"/>
        <v>-134517.3599999994</v>
      </c>
    </row>
    <row r="16" spans="1:23" ht="15.75">
      <c r="A16" s="58" t="s">
        <v>35</v>
      </c>
      <c r="B16" s="7"/>
      <c r="C16" s="7"/>
      <c r="D16" s="7"/>
      <c r="E16" s="7"/>
      <c r="F16" s="41">
        <v>500000</v>
      </c>
      <c r="G16" s="12">
        <f t="shared" si="3"/>
        <v>41666.666666666664</v>
      </c>
      <c r="H16" s="59"/>
      <c r="I16" s="60">
        <f>'[1]премиальный фонд'!B5</f>
        <v>145642.36</v>
      </c>
      <c r="J16" s="60">
        <f>'[1]премиальный фонд'!C5</f>
        <v>52244</v>
      </c>
      <c r="K16" s="60">
        <f>'[1]премиальный фонд'!D5</f>
        <v>33825.28</v>
      </c>
      <c r="L16" s="60">
        <f>'[1]премиальный фонд'!E5</f>
        <v>6607.14</v>
      </c>
      <c r="M16" s="63">
        <f>'[1]премиальный фонд'!F5</f>
        <v>17954.55</v>
      </c>
      <c r="N16" s="60">
        <f>'[1]премиальный фонд'!G5</f>
        <v>0</v>
      </c>
      <c r="O16" s="60">
        <f>'[1]премиальный фонд'!H5</f>
        <v>0</v>
      </c>
      <c r="P16" s="60">
        <f>'[1]премиальный фонд'!I5</f>
        <v>0</v>
      </c>
      <c r="Q16" s="60">
        <f>'[1]премиальный фонд'!J5</f>
        <v>0</v>
      </c>
      <c r="R16" s="60">
        <f>'[1]премиальный фонд'!K5</f>
        <v>0</v>
      </c>
      <c r="S16" s="56">
        <f>'[1]премиальный фонд'!L5</f>
        <v>0</v>
      </c>
      <c r="T16" s="56">
        <f>'[1]премиальный фонд'!M5</f>
        <v>0</v>
      </c>
      <c r="U16" s="18">
        <f t="shared" si="4"/>
        <v>256273.33</v>
      </c>
      <c r="V16" s="19">
        <f t="shared" si="5"/>
        <v>208333.3333333333</v>
      </c>
      <c r="W16" s="57">
        <f t="shared" si="6"/>
        <v>-47939.99666666667</v>
      </c>
    </row>
    <row r="17" spans="1:23" ht="15.75">
      <c r="A17" s="58" t="s">
        <v>36</v>
      </c>
      <c r="B17" s="7"/>
      <c r="C17" s="7"/>
      <c r="D17" s="7"/>
      <c r="E17" s="7"/>
      <c r="F17" s="41">
        <v>2420000</v>
      </c>
      <c r="G17" s="12">
        <f t="shared" si="3"/>
        <v>201666.66666666666</v>
      </c>
      <c r="H17" s="59"/>
      <c r="I17" s="60">
        <f>'[1]налог с ФОТ'!B5</f>
        <v>154797.24000000002</v>
      </c>
      <c r="J17" s="60">
        <f>'[1]налог с ФОТ'!C5</f>
        <v>208497.96</v>
      </c>
      <c r="K17" s="60">
        <f>'[1]налог с ФОТ'!D5</f>
        <v>142831.89</v>
      </c>
      <c r="L17" s="60">
        <f>'[1]налог с ФОТ'!E5</f>
        <v>136429.51999999996</v>
      </c>
      <c r="M17" s="63">
        <f>'[1]налог с ФОТ'!F5</f>
        <v>147964.18</v>
      </c>
      <c r="N17" s="60">
        <f>'[1]налог с ФОТ'!G5</f>
        <v>0</v>
      </c>
      <c r="O17" s="60">
        <f>'[1]налог с ФОТ'!H5</f>
        <v>0</v>
      </c>
      <c r="P17" s="60">
        <f>'[1]налог с ФОТ'!I5</f>
        <v>0</v>
      </c>
      <c r="Q17" s="60">
        <f>'[1]налог с ФОТ'!J5</f>
        <v>0</v>
      </c>
      <c r="R17" s="60">
        <f>'[1]налог с ФОТ'!K5</f>
        <v>0</v>
      </c>
      <c r="S17" s="56">
        <f>'[1]налог с ФОТ'!L5</f>
        <v>0</v>
      </c>
      <c r="T17" s="56">
        <f>'[1]налог с ФОТ'!M5</f>
        <v>0</v>
      </c>
      <c r="U17" s="18">
        <f t="shared" si="4"/>
        <v>790520.79</v>
      </c>
      <c r="V17" s="19">
        <f t="shared" si="5"/>
        <v>1008333.3333333333</v>
      </c>
      <c r="W17" s="57">
        <f t="shared" si="6"/>
        <v>217812.54333333322</v>
      </c>
    </row>
    <row r="18" spans="1:23" ht="15.75">
      <c r="A18" s="58" t="s">
        <v>37</v>
      </c>
      <c r="B18" s="7"/>
      <c r="C18" s="7"/>
      <c r="D18" s="7"/>
      <c r="E18" s="7"/>
      <c r="F18" s="41">
        <v>150000</v>
      </c>
      <c r="G18" s="12">
        <f t="shared" si="3"/>
        <v>12500</v>
      </c>
      <c r="H18" s="59"/>
      <c r="I18" s="60">
        <f>'[1]приобрт инвентаря и оборуд'!B21</f>
        <v>48201</v>
      </c>
      <c r="J18" s="60">
        <f>'[1]приобрт инвентаря и оборуд'!C21</f>
        <v>99916</v>
      </c>
      <c r="K18" s="60">
        <f>'[1]приобрт инвентаря и оборуд'!D21</f>
        <v>6000</v>
      </c>
      <c r="L18" s="60">
        <f>'[1]приобрт инвентаря и оборуд'!E21</f>
        <v>7600</v>
      </c>
      <c r="M18" s="60">
        <f>'[1]приобрт инвентаря и оборуд'!F21</f>
        <v>23733.5</v>
      </c>
      <c r="N18" s="60">
        <f>'[1]приобрт инвентаря и оборуд'!G21</f>
        <v>0</v>
      </c>
      <c r="O18" s="60">
        <f>'[1]приобрт инвентаря и оборуд'!H21</f>
        <v>0</v>
      </c>
      <c r="P18" s="60">
        <f>'[1]приобрт инвентаря и оборуд'!I21</f>
        <v>0</v>
      </c>
      <c r="Q18" s="60">
        <f>'[1]приобрт инвентаря и оборуд'!J21</f>
        <v>0</v>
      </c>
      <c r="R18" s="60">
        <f>'[1]приобрт инвентаря и оборуд'!K21</f>
        <v>0</v>
      </c>
      <c r="S18" s="60">
        <f>'[1]приобрт инвентаря и оборуд'!L21</f>
        <v>0</v>
      </c>
      <c r="T18" s="60">
        <f>'[1]приобрт инвентаря и оборуд'!M21</f>
        <v>0</v>
      </c>
      <c r="U18" s="18">
        <f t="shared" si="4"/>
        <v>185450.5</v>
      </c>
      <c r="V18" s="19">
        <f t="shared" si="5"/>
        <v>62500</v>
      </c>
      <c r="W18" s="57">
        <f t="shared" si="6"/>
        <v>-122950.5</v>
      </c>
    </row>
    <row r="19" spans="1:23" ht="15.75">
      <c r="A19" s="54" t="s">
        <v>38</v>
      </c>
      <c r="B19" s="55"/>
      <c r="C19" s="55"/>
      <c r="D19" s="55"/>
      <c r="E19" s="55"/>
      <c r="F19" s="11">
        <v>3900000</v>
      </c>
      <c r="G19" s="12">
        <f t="shared" si="3"/>
        <v>325000</v>
      </c>
      <c r="H19" s="29"/>
      <c r="I19" s="56">
        <f>'[1]вывоз мусора'!B10</f>
        <v>500250</v>
      </c>
      <c r="J19" s="56">
        <f>'[1]вывоз мусора'!C10</f>
        <v>535000</v>
      </c>
      <c r="K19" s="56">
        <f>'[1]вывоз мусора'!D10</f>
        <v>555000</v>
      </c>
      <c r="L19" s="56">
        <f>'[1]вывоз мусора'!E10</f>
        <v>483250</v>
      </c>
      <c r="M19" s="56">
        <f>'[1]вывоз мусора'!F10</f>
        <v>486250</v>
      </c>
      <c r="N19" s="56">
        <f>'[1]вывоз мусора'!G10</f>
        <v>0</v>
      </c>
      <c r="O19" s="56">
        <f>'[1]вывоз мусора'!H10</f>
        <v>0</v>
      </c>
      <c r="P19" s="56">
        <f>'[1]вывоз мусора'!I10</f>
        <v>0</v>
      </c>
      <c r="Q19" s="56">
        <f>'[1]вывоз мусора'!J10</f>
        <v>0</v>
      </c>
      <c r="R19" s="56">
        <f>'[1]вывоз мусора'!K10</f>
        <v>0</v>
      </c>
      <c r="S19" s="56">
        <f>'[1]вывоз мусора'!L10</f>
        <v>0</v>
      </c>
      <c r="T19" s="56">
        <f>'[1]вывоз мусора'!M10</f>
        <v>0</v>
      </c>
      <c r="U19" s="18">
        <f t="shared" si="4"/>
        <v>2559750</v>
      </c>
      <c r="V19" s="19">
        <f t="shared" si="5"/>
        <v>1625000</v>
      </c>
      <c r="W19" s="57">
        <f t="shared" si="6"/>
        <v>-934750</v>
      </c>
    </row>
    <row r="20" spans="1:23" ht="15.75">
      <c r="A20" s="54" t="s">
        <v>39</v>
      </c>
      <c r="B20" s="55"/>
      <c r="C20" s="55"/>
      <c r="D20" s="55"/>
      <c r="E20" s="61"/>
      <c r="F20" s="11">
        <v>6210000</v>
      </c>
      <c r="G20" s="12">
        <f t="shared" si="3"/>
        <v>517500</v>
      </c>
      <c r="H20" s="29"/>
      <c r="I20" s="56">
        <f>'[1]сод охраны'!B7</f>
        <v>517121.4</v>
      </c>
      <c r="J20" s="56">
        <f>'[1]сод охраны'!C7</f>
        <v>517121.4</v>
      </c>
      <c r="K20" s="56">
        <f>'[1]сод охраны'!D7</f>
        <v>517121.4</v>
      </c>
      <c r="L20" s="56">
        <f>'[1]сод охраны'!E7</f>
        <v>517121.4</v>
      </c>
      <c r="M20" s="56">
        <f>'[1]сод охраны'!F7</f>
        <v>517121.4</v>
      </c>
      <c r="N20" s="56">
        <f>'[1]сод охраны'!G7</f>
        <v>0</v>
      </c>
      <c r="O20" s="56">
        <f>'[1]сод охраны'!H7</f>
        <v>0</v>
      </c>
      <c r="P20" s="56">
        <f>'[1]сод охраны'!I7</f>
        <v>0</v>
      </c>
      <c r="Q20" s="56">
        <f>'[1]сод охраны'!J7</f>
        <v>0</v>
      </c>
      <c r="R20" s="56">
        <f>'[1]сод охраны'!K7</f>
        <v>0</v>
      </c>
      <c r="S20" s="56">
        <f>'[1]сод охраны'!L7</f>
        <v>0</v>
      </c>
      <c r="T20" s="56">
        <f>'[1]сод охраны'!M7</f>
        <v>0</v>
      </c>
      <c r="U20" s="18">
        <f t="shared" si="4"/>
        <v>2585607</v>
      </c>
      <c r="V20" s="19">
        <f t="shared" si="5"/>
        <v>2587500</v>
      </c>
      <c r="W20" s="57">
        <f t="shared" si="6"/>
        <v>1893</v>
      </c>
    </row>
    <row r="21" spans="1:23" ht="15.75">
      <c r="A21" s="58" t="s">
        <v>40</v>
      </c>
      <c r="B21" s="7"/>
      <c r="C21" s="7"/>
      <c r="D21" s="7"/>
      <c r="E21" s="7"/>
      <c r="F21" s="41">
        <v>250000</v>
      </c>
      <c r="G21" s="12">
        <f t="shared" si="3"/>
        <v>20833.333333333332</v>
      </c>
      <c r="H21" s="59"/>
      <c r="I21" s="60">
        <f>'[1]содерж газ оборуд'!B6</f>
        <v>20697.67</v>
      </c>
      <c r="J21" s="60">
        <f>'[1]содерж газ оборуд'!C6</f>
        <v>20697.67</v>
      </c>
      <c r="K21" s="60">
        <f>'[1]содерж газ оборуд'!D6</f>
        <v>20697.67</v>
      </c>
      <c r="L21" s="60">
        <f>'[1]содерж газ оборуд'!E6</f>
        <v>20697.67</v>
      </c>
      <c r="M21" s="60">
        <f>'[1]содерж газ оборуд'!F6</f>
        <v>20697.67</v>
      </c>
      <c r="N21" s="60">
        <f>'[1]содерж газ оборуд'!G6</f>
        <v>0</v>
      </c>
      <c r="O21" s="60">
        <f>'[1]содерж газ оборуд'!H6</f>
        <v>0</v>
      </c>
      <c r="P21" s="60">
        <f>'[1]содерж газ оборуд'!I6</f>
        <v>0</v>
      </c>
      <c r="Q21" s="60">
        <f>'[1]содерж газ оборуд'!J6</f>
        <v>0</v>
      </c>
      <c r="R21" s="60">
        <f>'[1]содерж газ оборуд'!K6</f>
        <v>0</v>
      </c>
      <c r="S21" s="60">
        <f>'[1]содерж газ оборуд'!L6</f>
        <v>0</v>
      </c>
      <c r="T21" s="60">
        <f>'[1]содерж газ оборуд'!M6</f>
        <v>0</v>
      </c>
      <c r="U21" s="18">
        <f t="shared" si="4"/>
        <v>103488.34999999999</v>
      </c>
      <c r="V21" s="19">
        <f t="shared" si="5"/>
        <v>104166.66666666666</v>
      </c>
      <c r="W21" s="57">
        <f t="shared" si="6"/>
        <v>678.3166666666657</v>
      </c>
    </row>
    <row r="22" spans="1:23" ht="15.75">
      <c r="A22" s="54" t="s">
        <v>41</v>
      </c>
      <c r="B22" s="55"/>
      <c r="C22" s="55"/>
      <c r="D22" s="55"/>
      <c r="E22" s="55"/>
      <c r="F22" s="11">
        <v>400000</v>
      </c>
      <c r="G22" s="12">
        <f t="shared" si="3"/>
        <v>33333.333333333336</v>
      </c>
      <c r="H22" s="29"/>
      <c r="I22" s="56">
        <f>'[1]сод сетей водоснабжения'!B33</f>
        <v>19915</v>
      </c>
      <c r="J22" s="56">
        <f>'[1]сод сетей водоснабжения'!C33</f>
        <v>34233.04</v>
      </c>
      <c r="K22" s="56">
        <f>'[1]сод сетей водоснабжения'!D33</f>
        <v>10346</v>
      </c>
      <c r="L22" s="56">
        <f>'[1]сод сетей водоснабжения'!E33</f>
        <v>33480</v>
      </c>
      <c r="M22" s="56">
        <f>'[1]сод сетей водоснабжения'!F33</f>
        <v>85430</v>
      </c>
      <c r="N22" s="56">
        <f>'[1]сод сетей водоснабжения'!G33</f>
        <v>0</v>
      </c>
      <c r="O22" s="56">
        <f>'[1]сод сетей водоснабжения'!H33</f>
        <v>0</v>
      </c>
      <c r="P22" s="56">
        <f>'[1]сод сетей водоснабжения'!I33</f>
        <v>0</v>
      </c>
      <c r="Q22" s="56">
        <f>'[1]сод сетей водоснабжения'!J33</f>
        <v>0</v>
      </c>
      <c r="R22" s="56">
        <f>'[1]сод сетей водоснабжения'!K33</f>
        <v>0</v>
      </c>
      <c r="S22" s="56">
        <f>'[1]сод сетей водоснабжения'!L33</f>
        <v>0</v>
      </c>
      <c r="T22" s="56">
        <f>'[1]сод сетей водоснабжения'!M33</f>
        <v>0</v>
      </c>
      <c r="U22" s="18">
        <f t="shared" si="4"/>
        <v>183404.04</v>
      </c>
      <c r="V22" s="19">
        <f t="shared" si="5"/>
        <v>166666.6666666667</v>
      </c>
      <c r="W22" s="57">
        <f t="shared" si="6"/>
        <v>-16737.373333333322</v>
      </c>
    </row>
    <row r="23" spans="1:23" ht="15.75">
      <c r="A23" s="54" t="s">
        <v>42</v>
      </c>
      <c r="B23" s="55"/>
      <c r="C23" s="55"/>
      <c r="D23" s="55"/>
      <c r="E23" s="55"/>
      <c r="F23" s="11">
        <v>150000</v>
      </c>
      <c r="G23" s="12">
        <f t="shared" si="3"/>
        <v>12500</v>
      </c>
      <c r="H23" s="29"/>
      <c r="I23" s="56">
        <f>'[1]сод сетей эл.снабж'!B18</f>
        <v>73442.68</v>
      </c>
      <c r="J23" s="56">
        <f>'[1]сод сетей эл.снабж'!C18</f>
        <v>0</v>
      </c>
      <c r="K23" s="56">
        <f>'[1]сод сетей эл.снабж'!D18</f>
        <v>2034.5</v>
      </c>
      <c r="L23" s="56">
        <f>'[1]сод сетей эл.снабж'!E18</f>
        <v>14005</v>
      </c>
      <c r="M23" s="56">
        <f>'[1]сод сетей эл.снабж'!F18</f>
        <v>190</v>
      </c>
      <c r="N23" s="56">
        <f>'[1]сод сетей эл.снабж'!G18</f>
        <v>0</v>
      </c>
      <c r="O23" s="56">
        <f>'[1]сод сетей эл.снабж'!H18</f>
        <v>0</v>
      </c>
      <c r="P23" s="56">
        <f>'[1]сод сетей эл.снабж'!I18</f>
        <v>0</v>
      </c>
      <c r="Q23" s="56">
        <f>'[1]сод сетей эл.снабж'!J18</f>
        <v>0</v>
      </c>
      <c r="R23" s="56">
        <f>'[1]сод сетей эл.снабж'!K18</f>
        <v>0</v>
      </c>
      <c r="S23" s="56">
        <f>'[1]сод сетей эл.снабж'!L18</f>
        <v>0</v>
      </c>
      <c r="T23" s="56">
        <f>'[1]сод сетей эл.снабж'!M18</f>
        <v>0</v>
      </c>
      <c r="U23" s="18">
        <f t="shared" si="4"/>
        <v>89672.18</v>
      </c>
      <c r="V23" s="19">
        <f t="shared" si="5"/>
        <v>62500</v>
      </c>
      <c r="W23" s="57">
        <f t="shared" si="6"/>
        <v>-27172.179999999993</v>
      </c>
    </row>
    <row r="24" spans="1:23" ht="15.75">
      <c r="A24" s="54" t="s">
        <v>43</v>
      </c>
      <c r="B24" s="55"/>
      <c r="C24" s="55"/>
      <c r="D24" s="55"/>
      <c r="E24" s="55"/>
      <c r="F24" s="11">
        <v>250000</v>
      </c>
      <c r="G24" s="12">
        <f t="shared" si="3"/>
        <v>20833.333333333332</v>
      </c>
      <c r="H24" s="29"/>
      <c r="I24" s="56">
        <f>'[1]сод.сетей канализации'!B21</f>
        <v>17553.4</v>
      </c>
      <c r="J24" s="56">
        <f>'[1]сод.сетей канализации'!C21</f>
        <v>0</v>
      </c>
      <c r="K24" s="56">
        <f>'[1]сод.сетей канализации'!D21</f>
        <v>0</v>
      </c>
      <c r="L24" s="56">
        <f>'[1]сод.сетей канализации'!E21</f>
        <v>16300</v>
      </c>
      <c r="M24" s="56">
        <f>'[1]сод.сетей канализации'!F21</f>
        <v>131240</v>
      </c>
      <c r="N24" s="56">
        <f>'[1]сод.сетей канализации'!G21</f>
        <v>0</v>
      </c>
      <c r="O24" s="56">
        <f>'[1]сод.сетей канализации'!H21</f>
        <v>0</v>
      </c>
      <c r="P24" s="56">
        <f>'[1]сод.сетей канализации'!I21</f>
        <v>0</v>
      </c>
      <c r="Q24" s="56">
        <f>'[1]сод.сетей канализации'!J21</f>
        <v>0</v>
      </c>
      <c r="R24" s="56">
        <f>'[1]сод.сетей канализации'!K21</f>
        <v>0</v>
      </c>
      <c r="S24" s="56">
        <f>'[1]сод.сетей канализации'!L21</f>
        <v>0</v>
      </c>
      <c r="T24" s="56">
        <f>'[1]сод.сетей канализации'!M21</f>
        <v>0</v>
      </c>
      <c r="U24" s="18">
        <f t="shared" si="4"/>
        <v>165093.4</v>
      </c>
      <c r="V24" s="19">
        <f t="shared" si="5"/>
        <v>104166.66666666666</v>
      </c>
      <c r="W24" s="57">
        <f t="shared" si="6"/>
        <v>-60926.73333333334</v>
      </c>
    </row>
    <row r="25" spans="1:23" ht="15.75">
      <c r="A25" s="54" t="s">
        <v>44</v>
      </c>
      <c r="B25" s="55"/>
      <c r="C25" s="55"/>
      <c r="D25" s="55"/>
      <c r="E25" s="55"/>
      <c r="F25" s="11">
        <v>150000</v>
      </c>
      <c r="G25" s="12">
        <f t="shared" si="3"/>
        <v>12500</v>
      </c>
      <c r="H25" s="29"/>
      <c r="I25" s="56">
        <f>'[1]ремонт канализации'!B27</f>
        <v>7500</v>
      </c>
      <c r="J25" s="56">
        <f>'[1]ремонт канализации'!C27</f>
        <v>15171.6</v>
      </c>
      <c r="K25" s="56">
        <f>'[1]ремонт канализации'!D27</f>
        <v>10660</v>
      </c>
      <c r="L25" s="56">
        <f>'[1]ремонт канализации'!E27</f>
        <v>1450</v>
      </c>
      <c r="M25" s="56">
        <f>'[1]ремонт канализации'!F27</f>
        <v>0</v>
      </c>
      <c r="N25" s="56">
        <f>'[1]ремонт канализации'!G27</f>
        <v>0</v>
      </c>
      <c r="O25" s="56">
        <f>'[1]ремонт канализации'!H27</f>
        <v>0</v>
      </c>
      <c r="P25" s="56">
        <f>'[1]ремонт канализации'!I27</f>
        <v>0</v>
      </c>
      <c r="Q25" s="56">
        <f>'[1]ремонт канализации'!J27</f>
        <v>0</v>
      </c>
      <c r="R25" s="56">
        <f>'[1]ремонт канализации'!K27</f>
        <v>0</v>
      </c>
      <c r="S25" s="56">
        <f>'[1]ремонт канализации'!L27</f>
        <v>0</v>
      </c>
      <c r="T25" s="56">
        <f>'[1]ремонт канализации'!M27</f>
        <v>0</v>
      </c>
      <c r="U25" s="18">
        <f t="shared" si="4"/>
        <v>34781.6</v>
      </c>
      <c r="V25" s="19">
        <f t="shared" si="5"/>
        <v>62500</v>
      </c>
      <c r="W25" s="57">
        <f t="shared" si="6"/>
        <v>27718.4</v>
      </c>
    </row>
    <row r="26" spans="1:27" ht="15.75">
      <c r="A26" s="54" t="s">
        <v>45</v>
      </c>
      <c r="B26" s="55"/>
      <c r="C26" s="55"/>
      <c r="D26" s="55"/>
      <c r="E26" s="55"/>
      <c r="F26" s="11">
        <v>2300000</v>
      </c>
      <c r="G26" s="12">
        <f t="shared" si="3"/>
        <v>191666.66666666666</v>
      </c>
      <c r="H26" s="29"/>
      <c r="I26" s="56">
        <f>'[1]эл.эн на общ нужды'!B6</f>
        <v>118119.84</v>
      </c>
      <c r="J26" s="56">
        <f>'[1]эл.эн на общ нужды'!C6</f>
        <v>122665.25</v>
      </c>
      <c r="K26" s="56">
        <f>'[1]эл.эн на общ нужды'!D6</f>
        <v>122535.37</v>
      </c>
      <c r="L26" s="56">
        <f>'[1]эл.эн на общ нужды'!E6</f>
        <v>49483.83</v>
      </c>
      <c r="M26" s="56">
        <f>'[1]эл.эн на общ нужды'!F6</f>
        <v>111036.77</v>
      </c>
      <c r="N26" s="56">
        <f>'[1]эл.эн на общ нужды'!G6</f>
        <v>0</v>
      </c>
      <c r="O26" s="56">
        <f>'[1]эл.эн на общ нужды'!H6</f>
        <v>0</v>
      </c>
      <c r="P26" s="56">
        <f>'[1]эл.эн на общ нужды'!I6</f>
        <v>0</v>
      </c>
      <c r="Q26" s="56">
        <f>'[1]эл.эн на общ нужды'!J6</f>
        <v>0</v>
      </c>
      <c r="R26" s="56">
        <f>'[1]эл.эн на общ нужды'!K6</f>
        <v>0</v>
      </c>
      <c r="S26" s="56">
        <f>'[1]эл.эн на общ нужды'!L6</f>
        <v>0</v>
      </c>
      <c r="T26" s="56">
        <f>'[1]эл.эн на общ нужды'!M6</f>
        <v>0</v>
      </c>
      <c r="U26" s="18">
        <f t="shared" si="4"/>
        <v>523841.06</v>
      </c>
      <c r="V26" s="19">
        <f t="shared" si="5"/>
        <v>958333.3333333333</v>
      </c>
      <c r="W26" s="57">
        <f t="shared" si="6"/>
        <v>434492.27333333326</v>
      </c>
      <c r="AA26" t="s">
        <v>46</v>
      </c>
    </row>
    <row r="27" spans="1:23" ht="15.75">
      <c r="A27" s="54" t="s">
        <v>47</v>
      </c>
      <c r="B27" s="55"/>
      <c r="C27" s="55"/>
      <c r="D27" s="55"/>
      <c r="E27" s="55"/>
      <c r="F27" s="11">
        <v>250000</v>
      </c>
      <c r="G27" s="12">
        <f t="shared" si="3"/>
        <v>20833.333333333332</v>
      </c>
      <c r="H27" s="29"/>
      <c r="I27" s="56">
        <f>'[1]содерж дорог'!B32</f>
        <v>114671.43000000001</v>
      </c>
      <c r="J27" s="56">
        <f>'[1]содерж дорог'!C32</f>
        <v>72440.23</v>
      </c>
      <c r="K27" s="56">
        <f>'[1]содерж дорог'!D32</f>
        <v>14243</v>
      </c>
      <c r="L27" s="56">
        <f>'[1]содерж дорог'!E32</f>
        <v>3446.51</v>
      </c>
      <c r="M27" s="56">
        <f>'[1]содерж дорог'!F32</f>
        <v>35446.47</v>
      </c>
      <c r="N27" s="56">
        <f>'[1]содерж дорог'!G32</f>
        <v>0</v>
      </c>
      <c r="O27" s="56">
        <f>'[1]содерж дорог'!H32</f>
        <v>0</v>
      </c>
      <c r="P27" s="56">
        <f>'[1]содерж дорог'!I32</f>
        <v>0</v>
      </c>
      <c r="Q27" s="56">
        <f>'[1]содерж дорог'!J32</f>
        <v>0</v>
      </c>
      <c r="R27" s="56">
        <f>'[1]содерж дорог'!K32</f>
        <v>0</v>
      </c>
      <c r="S27" s="56">
        <f>'[1]содерж дорог'!L32</f>
        <v>0</v>
      </c>
      <c r="T27" s="56">
        <f>'[1]содерж дорог'!M32</f>
        <v>0</v>
      </c>
      <c r="U27" s="18">
        <f t="shared" si="4"/>
        <v>240247.64</v>
      </c>
      <c r="V27" s="19">
        <f t="shared" si="5"/>
        <v>104166.66666666666</v>
      </c>
      <c r="W27" s="57">
        <f t="shared" si="6"/>
        <v>-136080.97333333336</v>
      </c>
    </row>
    <row r="28" spans="1:23" ht="15.75">
      <c r="A28" s="54" t="s">
        <v>48</v>
      </c>
      <c r="B28" s="55"/>
      <c r="C28" s="55"/>
      <c r="D28" s="55"/>
      <c r="E28" s="55"/>
      <c r="F28" s="11">
        <v>250000</v>
      </c>
      <c r="G28" s="12">
        <f t="shared" si="3"/>
        <v>20833.333333333332</v>
      </c>
      <c r="H28" s="29"/>
      <c r="I28" s="56">
        <f>'[1]благоустройство'!B35</f>
        <v>21328</v>
      </c>
      <c r="J28" s="56">
        <f>'[1]благоустройство'!C35</f>
        <v>33214.8</v>
      </c>
      <c r="K28" s="56">
        <f>'[1]благоустройство'!D35</f>
        <v>109060.6</v>
      </c>
      <c r="L28" s="56">
        <f>'[1]благоустройство'!E35</f>
        <v>34425.5</v>
      </c>
      <c r="M28" s="56">
        <f>'[1]благоустройство'!F35</f>
        <v>12384.2</v>
      </c>
      <c r="N28" s="56">
        <f>'[1]благоустройство'!G35</f>
        <v>0</v>
      </c>
      <c r="O28" s="56">
        <f>'[1]благоустройство'!H35</f>
        <v>0</v>
      </c>
      <c r="P28" s="56">
        <f>'[1]благоустройство'!I35</f>
        <v>0</v>
      </c>
      <c r="Q28" s="56">
        <f>'[1]благоустройство'!J35</f>
        <v>0</v>
      </c>
      <c r="R28" s="56">
        <f>'[1]благоустройство'!K35</f>
        <v>0</v>
      </c>
      <c r="S28" s="56">
        <f>'[1]благоустройство'!L35</f>
        <v>0</v>
      </c>
      <c r="T28" s="56">
        <f>'[1]благоустройство'!M35</f>
        <v>0</v>
      </c>
      <c r="U28" s="18">
        <f t="shared" si="4"/>
        <v>210413.10000000003</v>
      </c>
      <c r="V28" s="19">
        <f t="shared" si="5"/>
        <v>104166.66666666666</v>
      </c>
      <c r="W28" s="57">
        <f t="shared" si="6"/>
        <v>-106246.43333333338</v>
      </c>
    </row>
    <row r="29" spans="1:23" ht="15.75">
      <c r="A29" s="54" t="s">
        <v>49</v>
      </c>
      <c r="B29" s="55"/>
      <c r="C29" s="55"/>
      <c r="D29" s="55"/>
      <c r="E29" s="55"/>
      <c r="F29" s="11">
        <v>650000</v>
      </c>
      <c r="G29" s="12" t="s">
        <v>50</v>
      </c>
      <c r="H29" s="29"/>
      <c r="I29" s="56">
        <f>'[1]ямочный ремонт'!B11</f>
        <v>189000</v>
      </c>
      <c r="J29" s="56">
        <f>'[1]ямочный ремонт'!C11</f>
        <v>126000</v>
      </c>
      <c r="K29" s="56">
        <f>'[1]ямочный ремонт'!D11</f>
        <v>302250</v>
      </c>
      <c r="L29" s="56">
        <f>'[1]ямочный ремонт'!E11</f>
        <v>0</v>
      </c>
      <c r="M29" s="56">
        <f>'[1]ямочный ремонт'!F11</f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64">
        <f t="shared" si="4"/>
        <v>617250</v>
      </c>
      <c r="V29" s="27">
        <f>F29</f>
        <v>650000</v>
      </c>
      <c r="W29" s="57">
        <f t="shared" si="6"/>
        <v>32750</v>
      </c>
    </row>
    <row r="30" spans="1:23" ht="15.75">
      <c r="A30" s="54" t="s">
        <v>51</v>
      </c>
      <c r="B30" s="55"/>
      <c r="C30" s="55"/>
      <c r="D30" s="55"/>
      <c r="E30" s="55"/>
      <c r="F30" s="11">
        <v>800000</v>
      </c>
      <c r="G30" s="12" t="s">
        <v>50</v>
      </c>
      <c r="H30" s="29"/>
      <c r="I30" s="56"/>
      <c r="J30" s="56"/>
      <c r="K30" s="56">
        <v>800000</v>
      </c>
      <c r="L30" s="56"/>
      <c r="M30" s="56"/>
      <c r="N30" s="56"/>
      <c r="O30" s="56"/>
      <c r="P30" s="56"/>
      <c r="Q30" s="56"/>
      <c r="R30" s="56"/>
      <c r="S30" s="56"/>
      <c r="T30" s="56"/>
      <c r="U30" s="64">
        <f t="shared" si="4"/>
        <v>800000</v>
      </c>
      <c r="V30" s="27">
        <f>F30</f>
        <v>800000</v>
      </c>
      <c r="W30" s="57">
        <f t="shared" si="6"/>
        <v>0</v>
      </c>
    </row>
    <row r="31" spans="1:23" ht="15.75">
      <c r="A31" s="65" t="s">
        <v>52</v>
      </c>
      <c r="B31" s="66"/>
      <c r="C31" s="66"/>
      <c r="D31" s="66"/>
      <c r="E31" s="66"/>
      <c r="F31" s="67">
        <v>241600</v>
      </c>
      <c r="G31" s="68" t="s">
        <v>50</v>
      </c>
      <c r="H31" s="69"/>
      <c r="I31" s="70"/>
      <c r="J31" s="70"/>
      <c r="K31" s="70"/>
      <c r="L31" s="70">
        <v>241600</v>
      </c>
      <c r="M31" s="70"/>
      <c r="N31" s="70"/>
      <c r="O31" s="70"/>
      <c r="P31" s="70"/>
      <c r="Q31" s="70"/>
      <c r="R31" s="70"/>
      <c r="S31" s="70"/>
      <c r="T31" s="70"/>
      <c r="U31" s="64">
        <f t="shared" si="4"/>
        <v>241600</v>
      </c>
      <c r="V31" s="27">
        <f>F31</f>
        <v>241600</v>
      </c>
      <c r="W31" s="57">
        <f t="shared" si="6"/>
        <v>0</v>
      </c>
    </row>
    <row r="32" spans="1:24" ht="16.5" thickBot="1">
      <c r="A32" s="71" t="s">
        <v>53</v>
      </c>
      <c r="B32" s="72"/>
      <c r="C32" s="72"/>
      <c r="D32" s="72"/>
      <c r="E32" s="72"/>
      <c r="F32" s="73">
        <v>1363580</v>
      </c>
      <c r="G32" s="34">
        <f>F32/12</f>
        <v>113631.66666666667</v>
      </c>
      <c r="H32" s="35"/>
      <c r="I32" s="74">
        <f>'[1]резервный фонд'!B37</f>
        <v>93291</v>
      </c>
      <c r="J32" s="74">
        <f>'[1]резервный фонд'!C37</f>
        <v>17222.32</v>
      </c>
      <c r="K32" s="74">
        <f>'[1]резервный фонд'!D37</f>
        <v>296115</v>
      </c>
      <c r="L32" s="74">
        <f>'[1]резервный фонд'!E37</f>
        <v>217405.28</v>
      </c>
      <c r="M32" s="74">
        <f>'[1]резервный фонд'!F37</f>
        <v>63384.62</v>
      </c>
      <c r="N32" s="74">
        <f>'[1]резервный фонд'!G37</f>
        <v>0</v>
      </c>
      <c r="O32" s="74">
        <f>'[1]резервный фонд'!H37</f>
        <v>0</v>
      </c>
      <c r="P32" s="74">
        <f>'[1]резервный фонд'!I37</f>
        <v>0</v>
      </c>
      <c r="Q32" s="74">
        <f>'[1]резервный фонд'!J37</f>
        <v>0</v>
      </c>
      <c r="R32" s="74">
        <f>'[1]резервный фонд'!K37</f>
        <v>0</v>
      </c>
      <c r="S32" s="74">
        <f>'[1]резервный фонд'!L37</f>
        <v>0</v>
      </c>
      <c r="T32" s="74">
        <f>'[1]резервный фонд'!M37</f>
        <v>0</v>
      </c>
      <c r="U32" s="38">
        <f t="shared" si="4"/>
        <v>687418.22</v>
      </c>
      <c r="V32" s="38">
        <f>G32*V2</f>
        <v>568158.3333333334</v>
      </c>
      <c r="W32" s="75">
        <f t="shared" si="6"/>
        <v>-119259.8866666666</v>
      </c>
      <c r="X32" s="76"/>
    </row>
    <row r="33" spans="1:23" ht="15.75">
      <c r="A33" s="119" t="s">
        <v>54</v>
      </c>
      <c r="B33" s="120"/>
      <c r="C33" s="120"/>
      <c r="D33" s="120"/>
      <c r="E33" s="121"/>
      <c r="F33" s="41">
        <f>SUM(F12:F32)</f>
        <v>28635180</v>
      </c>
      <c r="G33" s="42">
        <f>SUM(G12:G32)</f>
        <v>2245298.333333333</v>
      </c>
      <c r="H33" s="59"/>
      <c r="I33" s="77">
        <f aca="true" t="shared" si="7" ref="I33:W33">SUM(I12:I32)</f>
        <v>2874409.68</v>
      </c>
      <c r="J33" s="77">
        <f t="shared" si="7"/>
        <v>2524031.0199999996</v>
      </c>
      <c r="K33" s="77">
        <f t="shared" si="7"/>
        <v>3684855.06</v>
      </c>
      <c r="L33" s="78">
        <f t="shared" si="7"/>
        <v>2519352.3399999994</v>
      </c>
      <c r="M33" s="78">
        <f t="shared" si="7"/>
        <v>2301291.97</v>
      </c>
      <c r="N33" s="78">
        <f t="shared" si="7"/>
        <v>0</v>
      </c>
      <c r="O33" s="78">
        <f t="shared" si="7"/>
        <v>0</v>
      </c>
      <c r="P33" s="78">
        <f t="shared" si="7"/>
        <v>0</v>
      </c>
      <c r="Q33" s="78">
        <f t="shared" si="7"/>
        <v>0</v>
      </c>
      <c r="R33" s="78">
        <f t="shared" si="7"/>
        <v>0</v>
      </c>
      <c r="S33" s="78">
        <f t="shared" si="7"/>
        <v>0</v>
      </c>
      <c r="T33" s="78">
        <f t="shared" si="7"/>
        <v>0</v>
      </c>
      <c r="U33" s="45">
        <f t="shared" si="7"/>
        <v>13903940.07</v>
      </c>
      <c r="V33" s="45">
        <f t="shared" si="7"/>
        <v>12918091.666666666</v>
      </c>
      <c r="W33" s="45">
        <f t="shared" si="7"/>
        <v>-985848.4033333332</v>
      </c>
    </row>
    <row r="34" ht="15"/>
    <row r="35" spans="1:23" ht="15.75">
      <c r="A35" s="114" t="s">
        <v>55</v>
      </c>
      <c r="B35" s="115"/>
      <c r="C35" s="115"/>
      <c r="D35" s="115"/>
      <c r="E35" s="79"/>
      <c r="F35" s="80">
        <v>4000000</v>
      </c>
      <c r="G35" s="81" t="s">
        <v>50</v>
      </c>
      <c r="H35" s="79"/>
      <c r="I35" s="82">
        <f>'[1]Ремонт водопров. (закольцовка)'!B17</f>
        <v>490204.5</v>
      </c>
      <c r="J35" s="82">
        <f>'[1]Ремонт водопров. (закольцовка)'!C17</f>
        <v>3551556.5</v>
      </c>
      <c r="K35" s="82">
        <f>'[1]Ремонт водопров. (закольцовка)'!D17</f>
        <v>0</v>
      </c>
      <c r="L35" s="82">
        <f>'[1]Ремонт водопров. (закольцовка)'!E17</f>
        <v>0</v>
      </c>
      <c r="M35" s="82">
        <f>'[1]Ремонт водопров. (закольцовка)'!F17</f>
        <v>0</v>
      </c>
      <c r="N35" s="82">
        <f>'[1]Ремонт водопров. (закольцовка)'!G17</f>
        <v>0</v>
      </c>
      <c r="O35" s="82">
        <f>'[1]Ремонт водопров. (закольцовка)'!H17</f>
        <v>0</v>
      </c>
      <c r="P35" s="82">
        <f>'[1]Ремонт водопров. (закольцовка)'!I17</f>
        <v>0</v>
      </c>
      <c r="Q35" s="82">
        <f>'[1]Ремонт водопров. (закольцовка)'!J17</f>
        <v>0</v>
      </c>
      <c r="R35" s="82">
        <f>'[1]Ремонт водопров. (закольцовка)'!K17</f>
        <v>0</v>
      </c>
      <c r="S35" s="82">
        <v>0</v>
      </c>
      <c r="T35" s="79">
        <v>0</v>
      </c>
      <c r="U35" s="20">
        <f aca="true" t="shared" si="8" ref="U35:U41">SUM(I35:T35)</f>
        <v>4041761</v>
      </c>
      <c r="V35" s="83" t="s">
        <v>50</v>
      </c>
      <c r="W35" s="20">
        <f aca="true" t="shared" si="9" ref="W35:W41">F35-U35</f>
        <v>-41761</v>
      </c>
    </row>
    <row r="36" spans="1:23" ht="1.5" customHeight="1" hidden="1">
      <c r="A36" s="114" t="s">
        <v>56</v>
      </c>
      <c r="B36" s="115"/>
      <c r="C36" s="115"/>
      <c r="D36" s="115"/>
      <c r="E36" s="79"/>
      <c r="F36" s="80">
        <v>200000</v>
      </c>
      <c r="G36" s="81" t="s">
        <v>50</v>
      </c>
      <c r="H36" s="79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79"/>
      <c r="U36" s="20">
        <f t="shared" si="8"/>
        <v>0</v>
      </c>
      <c r="V36" s="83" t="s">
        <v>50</v>
      </c>
      <c r="W36" s="20">
        <f t="shared" si="9"/>
        <v>200000</v>
      </c>
    </row>
    <row r="37" spans="1:23" ht="1.5" customHeight="1" hidden="1">
      <c r="A37" s="114" t="s">
        <v>57</v>
      </c>
      <c r="B37" s="115"/>
      <c r="C37" s="115"/>
      <c r="D37" s="115"/>
      <c r="E37" s="79"/>
      <c r="F37" s="80">
        <v>200000</v>
      </c>
      <c r="G37" s="81" t="s">
        <v>50</v>
      </c>
      <c r="H37" s="79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79"/>
      <c r="U37" s="20">
        <f t="shared" si="8"/>
        <v>0</v>
      </c>
      <c r="V37" s="83" t="s">
        <v>50</v>
      </c>
      <c r="W37" s="20">
        <f t="shared" si="9"/>
        <v>200000</v>
      </c>
    </row>
    <row r="38" spans="1:23" ht="1.5" customHeight="1" hidden="1">
      <c r="A38" s="114" t="s">
        <v>58</v>
      </c>
      <c r="B38" s="115"/>
      <c r="C38" s="115"/>
      <c r="D38" s="115"/>
      <c r="E38" s="79"/>
      <c r="F38" s="80">
        <v>1000000</v>
      </c>
      <c r="G38" s="81" t="s">
        <v>50</v>
      </c>
      <c r="H38" s="79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79"/>
      <c r="U38" s="20">
        <f t="shared" si="8"/>
        <v>0</v>
      </c>
      <c r="V38" s="83" t="s">
        <v>50</v>
      </c>
      <c r="W38" s="20">
        <f t="shared" si="9"/>
        <v>1000000</v>
      </c>
    </row>
    <row r="39" spans="1:23" ht="1.5" customHeight="1" hidden="1">
      <c r="A39" s="114" t="s">
        <v>59</v>
      </c>
      <c r="B39" s="115"/>
      <c r="C39" s="115"/>
      <c r="D39" s="115"/>
      <c r="E39" s="79"/>
      <c r="F39" s="80">
        <v>600000</v>
      </c>
      <c r="G39" s="81" t="s">
        <v>50</v>
      </c>
      <c r="H39" s="79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79"/>
      <c r="U39" s="20">
        <f t="shared" si="8"/>
        <v>0</v>
      </c>
      <c r="V39" s="83" t="s">
        <v>50</v>
      </c>
      <c r="W39" s="20">
        <f t="shared" si="9"/>
        <v>600000</v>
      </c>
    </row>
    <row r="40" spans="1:23" ht="1.5" customHeight="1" hidden="1">
      <c r="A40" s="114" t="s">
        <v>60</v>
      </c>
      <c r="B40" s="115"/>
      <c r="C40" s="115"/>
      <c r="D40" s="115"/>
      <c r="E40" s="79"/>
      <c r="F40" s="80">
        <v>250000</v>
      </c>
      <c r="G40" s="81" t="s">
        <v>50</v>
      </c>
      <c r="H40" s="79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79"/>
      <c r="U40" s="20">
        <f t="shared" si="8"/>
        <v>0</v>
      </c>
      <c r="V40" s="83" t="s">
        <v>50</v>
      </c>
      <c r="W40" s="20">
        <f t="shared" si="9"/>
        <v>250000</v>
      </c>
    </row>
    <row r="41" spans="1:23" ht="1.5" customHeight="1" hidden="1" thickBot="1">
      <c r="A41" s="122" t="s">
        <v>61</v>
      </c>
      <c r="B41" s="123"/>
      <c r="C41" s="123"/>
      <c r="D41" s="123"/>
      <c r="E41" s="84"/>
      <c r="F41" s="85">
        <v>200000</v>
      </c>
      <c r="G41" s="86" t="s">
        <v>50</v>
      </c>
      <c r="H41" s="84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4"/>
      <c r="U41" s="40">
        <f t="shared" si="8"/>
        <v>0</v>
      </c>
      <c r="V41" s="88" t="s">
        <v>50</v>
      </c>
      <c r="W41" s="40">
        <f t="shared" si="9"/>
        <v>200000</v>
      </c>
    </row>
    <row r="42" spans="1:23" ht="1.5" customHeight="1" hidden="1">
      <c r="A42" s="112"/>
      <c r="B42" s="113"/>
      <c r="C42" s="113"/>
      <c r="D42" s="113"/>
      <c r="E42" s="89"/>
      <c r="F42" s="90">
        <f>SUM(F35:F41)</f>
        <v>6450000</v>
      </c>
      <c r="G42" s="91"/>
      <c r="H42" s="89"/>
      <c r="I42" s="92">
        <f aca="true" t="shared" si="10" ref="I42:U42">SUM(I35:I41)</f>
        <v>490204.5</v>
      </c>
      <c r="J42" s="92">
        <f t="shared" si="10"/>
        <v>3551556.5</v>
      </c>
      <c r="K42" s="92">
        <f t="shared" si="10"/>
        <v>0</v>
      </c>
      <c r="L42" s="92">
        <f t="shared" si="10"/>
        <v>0</v>
      </c>
      <c r="M42" s="92">
        <f t="shared" si="10"/>
        <v>0</v>
      </c>
      <c r="N42" s="92">
        <f t="shared" si="10"/>
        <v>0</v>
      </c>
      <c r="O42" s="92">
        <f t="shared" si="10"/>
        <v>0</v>
      </c>
      <c r="P42" s="92">
        <f t="shared" si="10"/>
        <v>0</v>
      </c>
      <c r="Q42" s="92">
        <f t="shared" si="10"/>
        <v>0</v>
      </c>
      <c r="R42" s="92">
        <f t="shared" si="10"/>
        <v>0</v>
      </c>
      <c r="S42" s="92">
        <f t="shared" si="10"/>
        <v>0</v>
      </c>
      <c r="T42" s="92">
        <f t="shared" si="10"/>
        <v>0</v>
      </c>
      <c r="U42" s="46">
        <f t="shared" si="10"/>
        <v>4041761</v>
      </c>
      <c r="V42" s="93"/>
      <c r="W42" s="46">
        <f>SUM(W35:W41)</f>
        <v>2408239</v>
      </c>
    </row>
    <row r="43" spans="1:23" s="97" customFormat="1" ht="15">
      <c r="A43" s="94"/>
      <c r="B43" s="94"/>
      <c r="C43" s="94"/>
      <c r="D43" s="94"/>
      <c r="E43" s="94"/>
      <c r="F43" s="95"/>
      <c r="G43" s="95"/>
      <c r="H43" s="94"/>
      <c r="I43" s="96"/>
      <c r="J43" s="95"/>
      <c r="K43" s="95"/>
      <c r="L43" s="94"/>
      <c r="M43" s="94"/>
      <c r="N43" s="94"/>
      <c r="O43" s="94"/>
      <c r="P43" s="94"/>
      <c r="Q43" s="94"/>
      <c r="R43" s="94"/>
      <c r="S43" s="94"/>
      <c r="T43" s="94"/>
      <c r="U43" s="95"/>
      <c r="V43" s="95"/>
      <c r="W43" s="95"/>
    </row>
    <row r="44" spans="1:24" s="98" customFormat="1" ht="15">
      <c r="A44" s="94"/>
      <c r="B44" s="94"/>
      <c r="C44" s="94"/>
      <c r="D44" s="94"/>
      <c r="E44" s="94"/>
      <c r="F44" s="95"/>
      <c r="G44" s="95"/>
      <c r="H44" s="94"/>
      <c r="I44" s="96"/>
      <c r="J44" s="95"/>
      <c r="K44" s="95"/>
      <c r="L44" s="94"/>
      <c r="M44" s="94"/>
      <c r="N44" s="94"/>
      <c r="O44" s="94"/>
      <c r="P44" s="94"/>
      <c r="Q44" s="94"/>
      <c r="R44" s="94"/>
      <c r="S44" s="94"/>
      <c r="T44" s="94"/>
      <c r="U44" s="96"/>
      <c r="V44" s="95"/>
      <c r="W44" s="95"/>
      <c r="X44" s="97"/>
    </row>
    <row r="45" spans="1:24" s="98" customFormat="1" ht="15" hidden="1">
      <c r="A45" s="97"/>
      <c r="B45" s="97"/>
      <c r="C45" s="97"/>
      <c r="D45" s="97"/>
      <c r="E45" s="97"/>
      <c r="F45" s="99"/>
      <c r="G45" s="99"/>
      <c r="H45" s="97"/>
      <c r="I45" s="99">
        <f>4025836.99+2500000</f>
        <v>6525836.99</v>
      </c>
      <c r="J45" s="99">
        <f>1538938.26+1500000</f>
        <v>3038938.26</v>
      </c>
      <c r="K45" s="99">
        <f>699262+1500000</f>
        <v>2199262</v>
      </c>
      <c r="L45" s="97">
        <v>2025455.92</v>
      </c>
      <c r="M45" s="97"/>
      <c r="N45" s="97"/>
      <c r="O45" s="97"/>
      <c r="P45" s="97"/>
      <c r="Q45" s="97"/>
      <c r="R45" s="97"/>
      <c r="S45" s="97"/>
      <c r="T45" s="97"/>
      <c r="U45" s="99"/>
      <c r="V45" s="99"/>
      <c r="W45" s="99"/>
      <c r="X45" s="97"/>
    </row>
    <row r="46" spans="1:23" s="103" customFormat="1" ht="15" hidden="1">
      <c r="A46" s="94"/>
      <c r="B46" s="94"/>
      <c r="C46" s="94"/>
      <c r="D46" s="94"/>
      <c r="E46" s="94"/>
      <c r="F46" s="95"/>
      <c r="G46" s="95"/>
      <c r="H46" s="100" t="s">
        <v>62</v>
      </c>
      <c r="I46" s="101">
        <f>$H$5+I10-I33-I42</f>
        <v>5939260.379999999</v>
      </c>
      <c r="J46" s="101">
        <f>I45+J10-J33-J42-I48</f>
        <v>3219597.540000001</v>
      </c>
      <c r="K46" s="101">
        <f aca="true" t="shared" si="11" ref="K46:S46">J45+K10-K33-K42</f>
        <v>2071147.27</v>
      </c>
      <c r="L46" s="101">
        <f t="shared" si="11"/>
        <v>2251970.310000001</v>
      </c>
      <c r="M46" s="101">
        <f t="shared" si="11"/>
        <v>2960564.1</v>
      </c>
      <c r="N46" s="101">
        <f t="shared" si="11"/>
        <v>0</v>
      </c>
      <c r="O46" s="101">
        <f t="shared" si="11"/>
        <v>0</v>
      </c>
      <c r="P46" s="101">
        <f t="shared" si="11"/>
        <v>0</v>
      </c>
      <c r="Q46" s="101">
        <f t="shared" si="11"/>
        <v>0</v>
      </c>
      <c r="R46" s="101">
        <f t="shared" si="11"/>
        <v>0</v>
      </c>
      <c r="S46" s="101">
        <f t="shared" si="11"/>
        <v>0</v>
      </c>
      <c r="T46" s="101">
        <f>S45+T10-T33-T42-490204.5-48500</f>
        <v>-538704.5</v>
      </c>
      <c r="U46" s="102"/>
      <c r="V46" s="102"/>
      <c r="W46" s="102"/>
    </row>
    <row r="47" spans="1:23" s="103" customFormat="1" ht="15" hidden="1">
      <c r="A47" s="94"/>
      <c r="B47" s="94"/>
      <c r="C47" s="94"/>
      <c r="D47" s="94"/>
      <c r="E47" s="94"/>
      <c r="F47" s="95"/>
      <c r="G47" s="95"/>
      <c r="H47" s="100" t="s">
        <v>63</v>
      </c>
      <c r="I47" s="101">
        <f>I46-I45</f>
        <v>-586576.6100000013</v>
      </c>
      <c r="J47" s="104">
        <f>J46-J45</f>
        <v>180659.2800000012</v>
      </c>
      <c r="K47" s="105">
        <f aca="true" t="shared" si="12" ref="K47:T47">K46-K45-K51</f>
        <v>-128114.72999999998</v>
      </c>
      <c r="L47" s="105">
        <f t="shared" si="12"/>
        <v>226514.39000000106</v>
      </c>
      <c r="M47" s="105">
        <f t="shared" si="12"/>
        <v>2960564.1</v>
      </c>
      <c r="N47" s="105">
        <f t="shared" si="12"/>
        <v>-12800</v>
      </c>
      <c r="O47" s="105">
        <f t="shared" si="12"/>
        <v>-29500</v>
      </c>
      <c r="P47" s="105">
        <f t="shared" si="12"/>
        <v>-50100</v>
      </c>
      <c r="Q47" s="105">
        <f t="shared" si="12"/>
        <v>-46300</v>
      </c>
      <c r="R47" s="105">
        <f t="shared" si="12"/>
        <v>-600</v>
      </c>
      <c r="S47" s="105">
        <f t="shared" si="12"/>
        <v>-17088</v>
      </c>
      <c r="T47" s="105">
        <f t="shared" si="12"/>
        <v>-570004.5</v>
      </c>
      <c r="U47" s="95"/>
      <c r="V47" s="102"/>
      <c r="W47" s="102"/>
    </row>
    <row r="48" spans="1:24" s="98" customFormat="1" ht="15" hidden="1">
      <c r="A48" s="97"/>
      <c r="B48" s="97"/>
      <c r="C48" s="97"/>
      <c r="D48" s="97"/>
      <c r="E48" s="97"/>
      <c r="F48" s="99"/>
      <c r="G48" s="99">
        <v>17600</v>
      </c>
      <c r="H48" s="97" t="s">
        <v>64</v>
      </c>
      <c r="I48" s="99">
        <v>24000</v>
      </c>
      <c r="J48" s="99">
        <v>52600</v>
      </c>
      <c r="K48" s="99">
        <v>6800</v>
      </c>
      <c r="L48" s="97">
        <v>13900</v>
      </c>
      <c r="M48" s="97"/>
      <c r="N48" s="97"/>
      <c r="O48" s="97"/>
      <c r="P48" s="97"/>
      <c r="Q48" s="97"/>
      <c r="R48" s="97"/>
      <c r="S48" s="97"/>
      <c r="T48" s="97"/>
      <c r="U48" s="99"/>
      <c r="V48" s="99"/>
      <c r="W48" s="99"/>
      <c r="X48" s="97"/>
    </row>
    <row r="49" spans="1:24" s="98" customFormat="1" ht="15" hidden="1">
      <c r="A49" s="94"/>
      <c r="B49" s="94"/>
      <c r="C49" s="94"/>
      <c r="D49" s="94"/>
      <c r="E49" s="94"/>
      <c r="F49" s="95"/>
      <c r="G49" s="95"/>
      <c r="H49" s="106"/>
      <c r="I49" s="107"/>
      <c r="J49" s="95"/>
      <c r="K49" s="95"/>
      <c r="L49" s="94"/>
      <c r="M49" s="94"/>
      <c r="N49" s="94"/>
      <c r="O49" s="94"/>
      <c r="P49" s="94"/>
      <c r="Q49" s="94"/>
      <c r="R49" s="94"/>
      <c r="S49" s="94"/>
      <c r="T49" s="94"/>
      <c r="U49" s="95"/>
      <c r="V49" s="99"/>
      <c r="W49" s="99"/>
      <c r="X49" s="97"/>
    </row>
    <row r="50" spans="1:24" s="98" customFormat="1" ht="15.75" customHeight="1">
      <c r="A50" s="94"/>
      <c r="B50" s="97"/>
      <c r="C50" s="97"/>
      <c r="D50" s="97"/>
      <c r="E50" s="97"/>
      <c r="F50" s="99"/>
      <c r="G50" s="99"/>
      <c r="H50" s="97"/>
      <c r="I50" s="95"/>
      <c r="J50" s="95"/>
      <c r="K50" s="99"/>
      <c r="L50" s="97"/>
      <c r="M50" s="97"/>
      <c r="N50" s="97"/>
      <c r="O50" s="97"/>
      <c r="P50" s="97"/>
      <c r="Q50" s="97"/>
      <c r="R50" s="97"/>
      <c r="S50" s="97"/>
      <c r="T50" s="97"/>
      <c r="U50" s="99"/>
      <c r="V50" s="99"/>
      <c r="W50" s="99"/>
      <c r="X50" s="97"/>
    </row>
    <row r="51" spans="1:24" s="98" customFormat="1" ht="15.75" customHeight="1">
      <c r="A51" s="97"/>
      <c r="B51" s="97"/>
      <c r="C51" s="97"/>
      <c r="D51" s="97"/>
      <c r="E51" s="97"/>
      <c r="F51" s="99"/>
      <c r="G51" s="99"/>
      <c r="H51" s="97"/>
      <c r="I51" s="95"/>
      <c r="J51" s="99"/>
      <c r="K51" s="95"/>
      <c r="L51" s="97"/>
      <c r="M51" s="97"/>
      <c r="N51" s="97">
        <v>12800</v>
      </c>
      <c r="O51" s="97">
        <v>29500</v>
      </c>
      <c r="P51" s="97">
        <v>50100</v>
      </c>
      <c r="Q51" s="97">
        <v>46300</v>
      </c>
      <c r="R51" s="97">
        <v>600</v>
      </c>
      <c r="S51" s="97">
        <v>17088</v>
      </c>
      <c r="T51" s="97">
        <v>31300</v>
      </c>
      <c r="U51" s="99"/>
      <c r="V51" s="99"/>
      <c r="W51" s="99"/>
      <c r="X51" s="97"/>
    </row>
    <row r="52" spans="1:24" s="98" customFormat="1" ht="15.75" customHeight="1">
      <c r="A52" s="97"/>
      <c r="B52" s="97"/>
      <c r="C52" s="97"/>
      <c r="D52" s="97"/>
      <c r="E52" s="97"/>
      <c r="F52" s="99"/>
      <c r="G52" s="99"/>
      <c r="H52" s="97"/>
      <c r="I52" s="95"/>
      <c r="J52" s="95"/>
      <c r="K52" s="99"/>
      <c r="L52" s="97"/>
      <c r="M52" s="97"/>
      <c r="N52" s="97"/>
      <c r="O52" s="97"/>
      <c r="P52" s="97"/>
      <c r="Q52" s="97"/>
      <c r="R52" s="97"/>
      <c r="S52" s="97"/>
      <c r="T52" s="97"/>
      <c r="U52" s="99"/>
      <c r="V52" s="99"/>
      <c r="W52" s="99"/>
      <c r="X52" s="97"/>
    </row>
    <row r="53" spans="1:24" s="98" customFormat="1" ht="15.75" customHeight="1">
      <c r="A53" s="97"/>
      <c r="B53" s="97"/>
      <c r="C53" s="97"/>
      <c r="D53" s="97"/>
      <c r="E53" s="97"/>
      <c r="F53" s="99"/>
      <c r="G53" s="99"/>
      <c r="H53" s="97"/>
      <c r="I53" s="95"/>
      <c r="J53" s="95"/>
      <c r="K53" s="99"/>
      <c r="L53" s="97"/>
      <c r="M53" s="97"/>
      <c r="N53" s="97"/>
      <c r="O53" s="97"/>
      <c r="P53" s="97"/>
      <c r="Q53" s="97"/>
      <c r="R53" s="97"/>
      <c r="S53" s="97"/>
      <c r="T53" s="97"/>
      <c r="U53" s="99"/>
      <c r="V53" s="99"/>
      <c r="W53" s="99"/>
      <c r="X53" s="97"/>
    </row>
    <row r="54" spans="1:24" s="98" customFormat="1" ht="15.75" customHeight="1">
      <c r="A54" s="97"/>
      <c r="B54" s="97"/>
      <c r="C54" s="97"/>
      <c r="D54" s="97"/>
      <c r="E54" s="97"/>
      <c r="F54" s="99"/>
      <c r="G54" s="99"/>
      <c r="H54" s="97"/>
      <c r="I54" s="95"/>
      <c r="J54" s="95"/>
      <c r="K54" s="99"/>
      <c r="L54" s="97"/>
      <c r="M54" s="97"/>
      <c r="N54" s="97"/>
      <c r="O54" s="97"/>
      <c r="P54" s="97"/>
      <c r="Q54" s="97"/>
      <c r="R54" s="97"/>
      <c r="S54" s="97"/>
      <c r="T54" s="108" t="s">
        <v>65</v>
      </c>
      <c r="U54" s="109" t="s">
        <v>46</v>
      </c>
      <c r="V54" s="99"/>
      <c r="W54" s="99"/>
      <c r="X54" s="97"/>
    </row>
    <row r="55" spans="1:24" s="98" customFormat="1" ht="15.75" customHeight="1">
      <c r="A55" s="97"/>
      <c r="B55" s="97"/>
      <c r="C55" s="97"/>
      <c r="D55" s="97"/>
      <c r="E55" s="97"/>
      <c r="F55" s="99"/>
      <c r="G55" s="99"/>
      <c r="H55" s="97"/>
      <c r="I55" s="95"/>
      <c r="J55" s="99"/>
      <c r="K55" s="99"/>
      <c r="L55" s="97"/>
      <c r="M55" s="97"/>
      <c r="N55" s="97"/>
      <c r="O55" s="97"/>
      <c r="P55" s="97"/>
      <c r="Q55" s="97"/>
      <c r="R55" s="97"/>
      <c r="S55" s="97"/>
      <c r="T55" s="108">
        <v>490204.5</v>
      </c>
      <c r="U55" s="110"/>
      <c r="V55" s="99"/>
      <c r="W55" s="99"/>
      <c r="X55" s="97"/>
    </row>
    <row r="56" spans="1:24" s="98" customFormat="1" ht="15">
      <c r="A56" s="97"/>
      <c r="B56" s="97"/>
      <c r="C56" s="97"/>
      <c r="D56" s="97"/>
      <c r="E56" s="97"/>
      <c r="F56" s="99"/>
      <c r="G56" s="99"/>
      <c r="H56" s="97"/>
      <c r="I56" s="99"/>
      <c r="J56" s="99"/>
      <c r="K56" s="99"/>
      <c r="L56" s="97"/>
      <c r="M56" s="97"/>
      <c r="N56" s="97"/>
      <c r="O56" s="97"/>
      <c r="P56" s="97"/>
      <c r="Q56" s="97"/>
      <c r="R56" s="97"/>
      <c r="S56" s="97"/>
      <c r="T56" s="108">
        <v>48500</v>
      </c>
      <c r="U56" s="109"/>
      <c r="V56" s="99"/>
      <c r="W56" s="99"/>
      <c r="X56" s="97"/>
    </row>
    <row r="57" spans="1:24" s="98" customFormat="1" ht="15">
      <c r="A57" s="97"/>
      <c r="B57" s="97"/>
      <c r="C57" s="97"/>
      <c r="D57" s="97"/>
      <c r="E57" s="97"/>
      <c r="F57" s="99"/>
      <c r="G57" s="99"/>
      <c r="H57" s="97"/>
      <c r="I57" s="99"/>
      <c r="J57" s="99"/>
      <c r="K57" s="99"/>
      <c r="L57" s="97"/>
      <c r="M57" s="97"/>
      <c r="N57" s="97"/>
      <c r="O57" s="97"/>
      <c r="P57" s="97"/>
      <c r="Q57" s="97"/>
      <c r="R57" s="97"/>
      <c r="S57" s="97"/>
      <c r="T57" s="97"/>
      <c r="U57" s="99"/>
      <c r="V57" s="99"/>
      <c r="W57" s="99"/>
      <c r="X57" s="97"/>
    </row>
    <row r="58" spans="1:24" s="98" customFormat="1" ht="15">
      <c r="A58" s="97"/>
      <c r="B58" s="97"/>
      <c r="C58" s="97"/>
      <c r="D58" s="97"/>
      <c r="E58" s="97"/>
      <c r="F58" s="99"/>
      <c r="G58" s="99"/>
      <c r="H58" s="97"/>
      <c r="I58" s="99"/>
      <c r="J58" s="99"/>
      <c r="K58" s="99"/>
      <c r="L58" s="97"/>
      <c r="M58" s="97"/>
      <c r="N58" s="97"/>
      <c r="O58" s="97"/>
      <c r="P58" s="97"/>
      <c r="Q58" s="97"/>
      <c r="R58" s="97"/>
      <c r="S58" s="97"/>
      <c r="T58" s="97"/>
      <c r="U58" s="99"/>
      <c r="V58" s="99"/>
      <c r="W58" s="99"/>
      <c r="X58" s="97"/>
    </row>
    <row r="59" spans="1:24" s="98" customFormat="1" ht="15">
      <c r="A59" s="97"/>
      <c r="B59" s="97"/>
      <c r="C59" s="97"/>
      <c r="D59" s="97"/>
      <c r="E59" s="97"/>
      <c r="F59" s="99"/>
      <c r="G59" s="99"/>
      <c r="H59" s="97"/>
      <c r="I59" s="99"/>
      <c r="J59" s="99"/>
      <c r="K59" s="99"/>
      <c r="L59" s="97"/>
      <c r="M59" s="97"/>
      <c r="N59" s="97"/>
      <c r="O59" s="97"/>
      <c r="P59" s="97"/>
      <c r="Q59" s="97"/>
      <c r="R59" s="97"/>
      <c r="S59" s="97"/>
      <c r="T59" s="97"/>
      <c r="U59" s="99"/>
      <c r="V59" s="99"/>
      <c r="W59" s="99"/>
      <c r="X59" s="97"/>
    </row>
    <row r="60" spans="1:24" s="98" customFormat="1" ht="15">
      <c r="A60" s="97"/>
      <c r="B60" s="97"/>
      <c r="C60" s="97"/>
      <c r="D60" s="97"/>
      <c r="E60" s="97"/>
      <c r="F60" s="99"/>
      <c r="G60" s="99"/>
      <c r="H60" s="97"/>
      <c r="I60" s="99"/>
      <c r="J60" s="99"/>
      <c r="K60" s="99"/>
      <c r="L60" s="97"/>
      <c r="M60" s="97"/>
      <c r="N60" s="97"/>
      <c r="O60" s="97"/>
      <c r="P60" s="97"/>
      <c r="Q60" s="97"/>
      <c r="R60" s="97"/>
      <c r="S60" s="97"/>
      <c r="T60" s="97"/>
      <c r="U60" s="99"/>
      <c r="V60" s="99"/>
      <c r="W60" s="99"/>
      <c r="X60" s="97"/>
    </row>
    <row r="61" spans="1:24" s="98" customFormat="1" ht="15">
      <c r="A61" s="97"/>
      <c r="B61" s="97"/>
      <c r="C61" s="97"/>
      <c r="D61" s="97"/>
      <c r="E61" s="97"/>
      <c r="F61" s="99"/>
      <c r="G61" s="99"/>
      <c r="H61" s="97"/>
      <c r="I61" s="99"/>
      <c r="J61" s="99"/>
      <c r="K61" s="99"/>
      <c r="L61" s="97"/>
      <c r="M61" s="97"/>
      <c r="N61" s="97"/>
      <c r="O61" s="97"/>
      <c r="P61" s="97"/>
      <c r="Q61" s="97"/>
      <c r="R61" s="97"/>
      <c r="S61" s="97"/>
      <c r="T61" s="97"/>
      <c r="U61" s="99"/>
      <c r="V61" s="99"/>
      <c r="W61" s="99"/>
      <c r="X61" s="97"/>
    </row>
    <row r="62" spans="1:24" s="98" customFormat="1" ht="15">
      <c r="A62" s="97"/>
      <c r="B62" s="97"/>
      <c r="C62" s="97"/>
      <c r="D62" s="97"/>
      <c r="E62" s="97"/>
      <c r="F62" s="99"/>
      <c r="G62" s="99"/>
      <c r="H62" s="97"/>
      <c r="I62" s="111"/>
      <c r="J62" s="111"/>
      <c r="K62" s="111"/>
      <c r="L62" s="97"/>
      <c r="M62" s="97"/>
      <c r="N62" s="97"/>
      <c r="O62" s="97"/>
      <c r="P62" s="97"/>
      <c r="Q62" s="97"/>
      <c r="R62" s="97"/>
      <c r="S62" s="97"/>
      <c r="T62" s="97"/>
      <c r="U62" s="99"/>
      <c r="V62" s="99"/>
      <c r="W62" s="99"/>
      <c r="X62" s="97"/>
    </row>
    <row r="63" spans="1:24" s="98" customFormat="1" ht="15">
      <c r="A63" s="97"/>
      <c r="B63" s="97"/>
      <c r="C63" s="97"/>
      <c r="D63" s="97"/>
      <c r="E63" s="97"/>
      <c r="F63" s="99"/>
      <c r="G63" s="99"/>
      <c r="H63" s="97"/>
      <c r="I63" s="99"/>
      <c r="J63" s="99"/>
      <c r="K63" s="99"/>
      <c r="L63" s="97"/>
      <c r="M63" s="97"/>
      <c r="N63" s="97"/>
      <c r="O63" s="97"/>
      <c r="P63" s="97"/>
      <c r="Q63" s="97"/>
      <c r="R63" s="97"/>
      <c r="S63" s="97"/>
      <c r="T63" s="97"/>
      <c r="U63" s="99"/>
      <c r="V63" s="99"/>
      <c r="W63" s="99"/>
      <c r="X63" s="97"/>
    </row>
    <row r="64" spans="1:24" s="98" customFormat="1" ht="15">
      <c r="A64" s="97"/>
      <c r="B64" s="97"/>
      <c r="C64" s="97"/>
      <c r="D64" s="97"/>
      <c r="E64" s="97"/>
      <c r="F64" s="99"/>
      <c r="G64" s="99"/>
      <c r="H64" s="97"/>
      <c r="I64" s="99"/>
      <c r="J64" s="99"/>
      <c r="K64" s="99"/>
      <c r="L64" s="97"/>
      <c r="M64" s="97"/>
      <c r="N64" s="97"/>
      <c r="O64" s="97"/>
      <c r="P64" s="97"/>
      <c r="Q64" s="97"/>
      <c r="R64" s="97"/>
      <c r="S64" s="97"/>
      <c r="T64" s="97"/>
      <c r="U64" s="99"/>
      <c r="V64" s="99"/>
      <c r="W64" s="99"/>
      <c r="X64" s="97"/>
    </row>
    <row r="65" spans="1:24" s="98" customFormat="1" ht="15">
      <c r="A65" s="97"/>
      <c r="B65" s="97"/>
      <c r="C65" s="97"/>
      <c r="D65" s="97"/>
      <c r="E65" s="97"/>
      <c r="F65" s="99"/>
      <c r="G65" s="99"/>
      <c r="H65" s="97"/>
      <c r="I65" s="99"/>
      <c r="J65" s="99"/>
      <c r="K65" s="99"/>
      <c r="L65" s="97"/>
      <c r="M65" s="97"/>
      <c r="N65" s="97"/>
      <c r="O65" s="97"/>
      <c r="P65" s="97"/>
      <c r="Q65" s="97"/>
      <c r="R65" s="97"/>
      <c r="S65" s="97"/>
      <c r="T65" s="97"/>
      <c r="U65" s="99"/>
      <c r="V65" s="99"/>
      <c r="W65" s="99"/>
      <c r="X65" s="97"/>
    </row>
    <row r="66" spans="1:24" s="98" customFormat="1" ht="15">
      <c r="A66" s="97"/>
      <c r="B66" s="97"/>
      <c r="C66" s="97"/>
      <c r="D66" s="97"/>
      <c r="E66" s="97"/>
      <c r="F66" s="99"/>
      <c r="G66" s="99"/>
      <c r="H66" s="97"/>
      <c r="I66" s="99"/>
      <c r="J66" s="99"/>
      <c r="K66" s="99"/>
      <c r="L66" s="97"/>
      <c r="M66" s="97"/>
      <c r="N66" s="97"/>
      <c r="O66" s="97"/>
      <c r="P66" s="97"/>
      <c r="Q66" s="97"/>
      <c r="R66" s="97"/>
      <c r="S66" s="97"/>
      <c r="T66" s="97"/>
      <c r="U66" s="99"/>
      <c r="V66" s="99"/>
      <c r="W66" s="99"/>
      <c r="X66" s="97"/>
    </row>
    <row r="67" spans="1:24" ht="15">
      <c r="A67" s="103"/>
      <c r="B67" s="103"/>
      <c r="C67" s="103"/>
      <c r="D67" s="103"/>
      <c r="E67" s="103"/>
      <c r="F67" s="102"/>
      <c r="G67" s="102"/>
      <c r="H67" s="103"/>
      <c r="I67" s="102"/>
      <c r="J67" s="102"/>
      <c r="K67" s="102"/>
      <c r="L67" s="103"/>
      <c r="M67" s="103"/>
      <c r="N67" s="103"/>
      <c r="O67" s="103"/>
      <c r="P67" s="103"/>
      <c r="Q67" s="103"/>
      <c r="R67" s="103"/>
      <c r="S67" s="103"/>
      <c r="T67" s="103"/>
      <c r="U67" s="102"/>
      <c r="V67" s="102"/>
      <c r="W67" s="102"/>
      <c r="X67" s="103"/>
    </row>
    <row r="69" ht="15.75" customHeight="1"/>
    <row r="70" ht="15.75" customHeight="1"/>
    <row r="71" ht="15.75" customHeight="1"/>
  </sheetData>
  <sheetProtection/>
  <mergeCells count="29">
    <mergeCell ref="L3:L4"/>
    <mergeCell ref="R3:R4"/>
    <mergeCell ref="K3:K4"/>
    <mergeCell ref="V3:V4"/>
    <mergeCell ref="W3:W4"/>
    <mergeCell ref="U3:U4"/>
    <mergeCell ref="M3:M4"/>
    <mergeCell ref="N3:N4"/>
    <mergeCell ref="O3:O4"/>
    <mergeCell ref="P3:P4"/>
    <mergeCell ref="Q3:Q4"/>
    <mergeCell ref="S3:S4"/>
    <mergeCell ref="T3:T4"/>
    <mergeCell ref="A11:E11"/>
    <mergeCell ref="A3:E3"/>
    <mergeCell ref="I3:I4"/>
    <mergeCell ref="J3:J4"/>
    <mergeCell ref="F3:F4"/>
    <mergeCell ref="G3:G4"/>
    <mergeCell ref="A42:D42"/>
    <mergeCell ref="A35:D35"/>
    <mergeCell ref="A10:E10"/>
    <mergeCell ref="A33:E33"/>
    <mergeCell ref="A41:D41"/>
    <mergeCell ref="A36:D36"/>
    <mergeCell ref="A37:D37"/>
    <mergeCell ref="A38:D38"/>
    <mergeCell ref="A39:D39"/>
    <mergeCell ref="A40:D40"/>
  </mergeCells>
  <printOptions/>
  <pageMargins left="0.25" right="0.25" top="0.75" bottom="0.75" header="0.3" footer="0.3"/>
  <pageSetup fitToHeight="1" fitToWidth="1" horizontalDpi="600" verticalDpi="600" orientation="landscape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2020-11-05T10:56:48Z</dcterms:created>
  <dcterms:modified xsi:type="dcterms:W3CDTF">2020-11-05T11:02:51Z</dcterms:modified>
  <cp:category/>
  <cp:version/>
  <cp:contentType/>
  <cp:contentStatus/>
</cp:coreProperties>
</file>