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165" tabRatio="500" activeTab="0"/>
  </bookViews>
  <sheets>
    <sheet name="ФИНПЛАН 23-24 " sheetId="1" r:id="rId1"/>
    <sheet name="Размер взносов по участкам" sheetId="2" r:id="rId2"/>
  </sheets>
  <definedNames>
    <definedName name="_xlnm.Print_Area" localSheetId="0">'ФИНПЛАН 23-24 '!$A$1:$B$53</definedName>
  </definedNames>
  <calcPr fullCalcOnLoad="1"/>
</workbook>
</file>

<file path=xl/sharedStrings.xml><?xml version="1.0" encoding="utf-8"?>
<sst xmlns="http://schemas.openxmlformats.org/spreadsheetml/2006/main" count="53" uniqueCount="53">
  <si>
    <t>Статьи поступления денежных средств</t>
  </si>
  <si>
    <t>Поступление денеж. средств от сбора ЧВ</t>
  </si>
  <si>
    <t>ИТОГО ПОСТУПЛЕНИЙ:</t>
  </si>
  <si>
    <t>Премиальный фонд</t>
  </si>
  <si>
    <t>Налог с ФОТ</t>
  </si>
  <si>
    <t>Вывоз мусора</t>
  </si>
  <si>
    <t>Благоустройство территории</t>
  </si>
  <si>
    <t>Резервный фонд 5%</t>
  </si>
  <si>
    <t>ВСЕГО РАСХОДОВ:</t>
  </si>
  <si>
    <t xml:space="preserve">Ремонт водопровода </t>
  </si>
  <si>
    <t>Электроснабжение</t>
  </si>
  <si>
    <t>Размер участка</t>
  </si>
  <si>
    <t>ИТОГО С ВХОДЯЩИМ ОСТАТКОМ</t>
  </si>
  <si>
    <t>Лицензирование скважин</t>
  </si>
  <si>
    <t xml:space="preserve">Заработная плата </t>
  </si>
  <si>
    <t>Остаток на начало периода</t>
  </si>
  <si>
    <t xml:space="preserve"> </t>
  </si>
  <si>
    <t>Размер взноса (руб)</t>
  </si>
  <si>
    <t>Водоподготовка</t>
  </si>
  <si>
    <t>Реконструкция детской площадки для малышей</t>
  </si>
  <si>
    <t>Количество соток, принимаемых в расчет</t>
  </si>
  <si>
    <t>ПРИХОДНО-РАСХОДНАЯ СМЕТА на 2023/2024 год.</t>
  </si>
  <si>
    <t xml:space="preserve">Фонд для поощрения председателя правления </t>
  </si>
  <si>
    <t>Размер взносов на 2023/2024 финансовый год*</t>
  </si>
  <si>
    <t>* суммы округленные с округлением до 10 целых рублей.</t>
  </si>
  <si>
    <t>руб.</t>
  </si>
  <si>
    <t>РАСХОДЫ НА СОДЕРЖАНИЕ ТСН:</t>
  </si>
  <si>
    <t>РАСХОДЫ НА РАЗВИТИЕ ТСН:</t>
  </si>
  <si>
    <t xml:space="preserve">Всего соток </t>
  </si>
  <si>
    <t>Сумма членских взносов в год (руб.)</t>
  </si>
  <si>
    <t>Сумма членских взносов в месяц (руб.)</t>
  </si>
  <si>
    <t>Сумма взноса за сотку в месяц  (руб.)</t>
  </si>
  <si>
    <t>Общехозяйственные расходы</t>
  </si>
  <si>
    <t>Услуги связи</t>
  </si>
  <si>
    <t>Содержание охраны</t>
  </si>
  <si>
    <t>Содержание сетей водоснабжения</t>
  </si>
  <si>
    <t>Содержание газового оборудования</t>
  </si>
  <si>
    <t>Социальные налоги с фонда поощрения председателю</t>
  </si>
  <si>
    <t>Реконструкция поселковой ливнёвки на ул. Полевая</t>
  </si>
  <si>
    <t>Реконструкция канализации офисного здания</t>
  </si>
  <si>
    <t>ИТОГО:</t>
  </si>
  <si>
    <t>Оформление земли, кадастровые работы</t>
  </si>
  <si>
    <t>Содержание канализации</t>
  </si>
  <si>
    <t>Программное обеспечение</t>
  </si>
  <si>
    <t>Асфальтирование дорог</t>
  </si>
  <si>
    <t>Обустройство новой скважины и коммуникаций водоподготовки</t>
  </si>
  <si>
    <t>Реконструкция канализации на ул. Соловьиная</t>
  </si>
  <si>
    <t>Содержание спецавтотехники, автотранспорта</t>
  </si>
  <si>
    <t>Поступление оплаты по коммерч. дог.,% по депозитам</t>
  </si>
  <si>
    <t>Поступл. оплаты за въезд, пропуска</t>
  </si>
  <si>
    <t>ФИНАНСОВО-ЭКОНОМИЧКСКОЕ ОБОСНОВАНИЕ РАЗМЕРА ЧЛЕНСКИХ ВЗНОСОВ</t>
  </si>
  <si>
    <t>НА  2023-2024 ГОД</t>
  </si>
  <si>
    <t>Невозможные к взысканию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</si>
</sst>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mmmm\ yyyy;@"/>
    <numFmt numFmtId="175" formatCode="0.00000"/>
    <numFmt numFmtId="176" formatCode="0.0000"/>
    <numFmt numFmtId="177" formatCode="0.000"/>
  </numFmts>
  <fonts count="45">
    <font>
      <sz val="11"/>
      <color rgb="FF000000"/>
      <name val="Calibri"/>
      <family val="2"/>
    </font>
    <font>
      <sz val="11"/>
      <color indexed="63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sz val="8"/>
      <name val="Calibri"/>
      <family val="2"/>
    </font>
    <font>
      <b/>
      <sz val="10"/>
      <color indexed="63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1"/>
      <color indexed="47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47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3" fontId="11" fillId="12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9" fillId="34" borderId="18" xfId="0" applyFont="1" applyFill="1" applyBorder="1" applyAlignment="1">
      <alignment vertical="center" wrapText="1"/>
    </xf>
    <xf numFmtId="3" fontId="11" fillId="34" borderId="19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4" fontId="7" fillId="0" borderId="16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13" fillId="34" borderId="17" xfId="0" applyNumberFormat="1" applyFont="1" applyFill="1" applyBorder="1" applyAlignment="1">
      <alignment vertical="center"/>
    </xf>
    <xf numFmtId="2" fontId="8" fillId="0" borderId="0" xfId="0" applyNumberFormat="1" applyFont="1" applyAlignment="1">
      <alignment vertical="center"/>
    </xf>
    <xf numFmtId="3" fontId="11" fillId="0" borderId="1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center" vertical="center"/>
    </xf>
    <xf numFmtId="3" fontId="11" fillId="35" borderId="17" xfId="0" applyNumberFormat="1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vertical="center" wrapText="1"/>
    </xf>
    <xf numFmtId="3" fontId="11" fillId="37" borderId="16" xfId="0" applyNumberFormat="1" applyFont="1" applyFill="1" applyBorder="1" applyAlignment="1">
      <alignment horizontal="center" vertical="center"/>
    </xf>
    <xf numFmtId="0" fontId="9" fillId="38" borderId="22" xfId="0" applyFont="1" applyFill="1" applyBorder="1" applyAlignment="1">
      <alignment vertical="center" wrapText="1"/>
    </xf>
    <xf numFmtId="3" fontId="8" fillId="3" borderId="13" xfId="0" applyNumberFormat="1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left" vertical="center" wrapText="1"/>
    </xf>
    <xf numFmtId="0" fontId="10" fillId="39" borderId="23" xfId="0" applyFont="1" applyFill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0" fontId="7" fillId="7" borderId="22" xfId="0" applyFont="1" applyFill="1" applyBorder="1" applyAlignment="1">
      <alignment vertical="center" wrapText="1"/>
    </xf>
    <xf numFmtId="3" fontId="8" fillId="7" borderId="2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40" borderId="25" xfId="0" applyFont="1" applyFill="1" applyBorder="1" applyAlignment="1">
      <alignment horizontal="center" vertical="center" wrapText="1"/>
    </xf>
    <xf numFmtId="0" fontId="10" fillId="40" borderId="2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2DCDB"/>
      <rgbColor rgb="00DBEEF4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EFF7"/>
      <rgbColor rgb="00D7E4BD"/>
      <rgbColor rgb="00DDD9C3"/>
      <rgbColor rgb="00AAE9F0"/>
      <rgbColor rgb="00FF99CC"/>
      <rgbColor rgb="00CC99FF"/>
      <rgbColor rgb="00FFCCCC"/>
      <rgbColor rgb="003366FF"/>
      <rgbColor rgb="0033CCCC"/>
      <rgbColor rgb="0099CC00"/>
      <rgbColor rgb="00FFC0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A452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tabSelected="1" view="pageBreakPreview" zoomScaleSheetLayoutView="100" zoomScalePageLayoutView="0" workbookViewId="0" topLeftCell="A1">
      <selection activeCell="C51" sqref="C51"/>
    </sheetView>
  </sheetViews>
  <sheetFormatPr defaultColWidth="8.7109375" defaultRowHeight="15"/>
  <cols>
    <col min="1" max="1" width="83.28125" style="21" customWidth="1"/>
    <col min="2" max="2" width="15.57421875" style="19" customWidth="1"/>
    <col min="3" max="3" width="22.57421875" style="19" customWidth="1"/>
    <col min="4" max="4" width="13.140625" style="19" bestFit="1" customWidth="1"/>
    <col min="5" max="16384" width="8.7109375" style="19" customWidth="1"/>
  </cols>
  <sheetData>
    <row r="1" spans="1:2" ht="21" thickBot="1">
      <c r="A1" s="48" t="s">
        <v>21</v>
      </c>
      <c r="B1" s="48"/>
    </row>
    <row r="2" spans="1:2" s="21" customFormat="1" ht="15">
      <c r="A2" s="10"/>
      <c r="B2" s="20" t="s">
        <v>25</v>
      </c>
    </row>
    <row r="3" spans="1:2" ht="18">
      <c r="A3" s="49" t="s">
        <v>0</v>
      </c>
      <c r="B3" s="50"/>
    </row>
    <row r="4" spans="1:2" ht="18.75">
      <c r="A4" s="40" t="s">
        <v>15</v>
      </c>
      <c r="B4" s="41">
        <v>2568215</v>
      </c>
    </row>
    <row r="5" spans="1:2" ht="16.5">
      <c r="A5" s="11" t="s">
        <v>1</v>
      </c>
      <c r="B5" s="34">
        <f>B43-B6-B7-B4</f>
        <v>45174835</v>
      </c>
    </row>
    <row r="6" spans="1:2" ht="16.5">
      <c r="A6" s="12" t="s">
        <v>49</v>
      </c>
      <c r="B6" s="9">
        <v>1100000</v>
      </c>
    </row>
    <row r="7" spans="1:2" ht="16.5">
      <c r="A7" s="35" t="s">
        <v>48</v>
      </c>
      <c r="B7" s="36">
        <f>730000+25560*12+23280</f>
        <v>1060000</v>
      </c>
    </row>
    <row r="8" spans="1:2" ht="16.5">
      <c r="A8" s="35" t="s">
        <v>2</v>
      </c>
      <c r="B8" s="34">
        <f>B5+B6+B7</f>
        <v>47334835</v>
      </c>
    </row>
    <row r="9" spans="1:2" ht="17.25" thickBot="1">
      <c r="A9" s="42" t="s">
        <v>12</v>
      </c>
      <c r="B9" s="37">
        <f>B4+B8</f>
        <v>49903050</v>
      </c>
    </row>
    <row r="10" spans="1:2" ht="17.25" thickBot="1">
      <c r="A10" s="22"/>
      <c r="B10" s="22"/>
    </row>
    <row r="11" spans="1:2" ht="18">
      <c r="A11" s="38" t="s">
        <v>26</v>
      </c>
      <c r="B11" s="39">
        <f>B30+B29</f>
        <v>38473050</v>
      </c>
    </row>
    <row r="12" spans="1:2" ht="21.75" customHeight="1">
      <c r="A12" s="15" t="s">
        <v>32</v>
      </c>
      <c r="B12" s="9">
        <v>950000</v>
      </c>
    </row>
    <row r="13" spans="1:2" ht="21.75" customHeight="1">
      <c r="A13" s="15" t="s">
        <v>43</v>
      </c>
      <c r="B13" s="9">
        <v>80000</v>
      </c>
    </row>
    <row r="14" spans="1:2" ht="21.75" customHeight="1">
      <c r="A14" s="15" t="s">
        <v>33</v>
      </c>
      <c r="B14" s="9">
        <v>140000</v>
      </c>
    </row>
    <row r="15" spans="1:2" ht="18" customHeight="1">
      <c r="A15" s="15" t="s">
        <v>14</v>
      </c>
      <c r="B15" s="9">
        <f>841000*12*1.1</f>
        <v>11101200</v>
      </c>
    </row>
    <row r="16" spans="1:2" ht="18" customHeight="1">
      <c r="A16" s="15" t="s">
        <v>3</v>
      </c>
      <c r="B16" s="9">
        <v>400000</v>
      </c>
    </row>
    <row r="17" spans="1:2" ht="18" customHeight="1">
      <c r="A17" s="15" t="s">
        <v>4</v>
      </c>
      <c r="B17" s="9">
        <f>ROUND((B15+B16)*30.2/100,-2)</f>
        <v>3473400</v>
      </c>
    </row>
    <row r="18" spans="1:2" ht="18" customHeight="1">
      <c r="A18" s="15" t="s">
        <v>5</v>
      </c>
      <c r="B18" s="9">
        <v>6200000</v>
      </c>
    </row>
    <row r="19" spans="1:2" ht="18" customHeight="1">
      <c r="A19" s="11" t="s">
        <v>34</v>
      </c>
      <c r="B19" s="9">
        <f>650400*12</f>
        <v>7804800</v>
      </c>
    </row>
    <row r="20" spans="1:2" ht="18" customHeight="1">
      <c r="A20" s="15" t="s">
        <v>36</v>
      </c>
      <c r="B20" s="9">
        <v>200000</v>
      </c>
    </row>
    <row r="21" spans="1:2" ht="18" customHeight="1">
      <c r="A21" s="11" t="s">
        <v>35</v>
      </c>
      <c r="B21" s="9">
        <v>250000</v>
      </c>
    </row>
    <row r="22" spans="1:2" ht="18" customHeight="1">
      <c r="A22" s="15" t="s">
        <v>42</v>
      </c>
      <c r="B22" s="9">
        <v>450000</v>
      </c>
    </row>
    <row r="23" spans="1:2" ht="18" customHeight="1">
      <c r="A23" s="15" t="s">
        <v>10</v>
      </c>
      <c r="B23" s="9">
        <v>2100000</v>
      </c>
    </row>
    <row r="24" spans="1:2" ht="18" customHeight="1">
      <c r="A24" s="15" t="s">
        <v>47</v>
      </c>
      <c r="B24" s="9">
        <v>400000</v>
      </c>
    </row>
    <row r="25" spans="1:2" ht="18" customHeight="1">
      <c r="A25" s="15" t="s">
        <v>44</v>
      </c>
      <c r="B25" s="9">
        <v>1600000</v>
      </c>
    </row>
    <row r="26" spans="1:2" ht="18" customHeight="1">
      <c r="A26" s="15" t="s">
        <v>6</v>
      </c>
      <c r="B26" s="9">
        <v>450000</v>
      </c>
    </row>
    <row r="27" spans="1:2" ht="18" customHeight="1">
      <c r="A27" s="15" t="s">
        <v>22</v>
      </c>
      <c r="B27" s="9">
        <v>800000</v>
      </c>
    </row>
    <row r="28" spans="1:2" ht="18" customHeight="1">
      <c r="A28" s="15" t="s">
        <v>37</v>
      </c>
      <c r="B28" s="9">
        <f>B27/100*30.2</f>
        <v>241600</v>
      </c>
    </row>
    <row r="29" spans="1:2" ht="18" customHeight="1">
      <c r="A29" s="45" t="s">
        <v>40</v>
      </c>
      <c r="B29" s="46">
        <f>B12+B13+B14+B15+B16+B17+B18+B19+B20+B21+B22+B23+B24+B25+B26+B27+B28</f>
        <v>36641000</v>
      </c>
    </row>
    <row r="30" spans="1:2" ht="18" customHeight="1" thickBot="1">
      <c r="A30" s="23" t="s">
        <v>7</v>
      </c>
      <c r="B30" s="14">
        <f>B29*0.05</f>
        <v>1832050</v>
      </c>
    </row>
    <row r="31" spans="1:2" ht="15.75" thickBot="1">
      <c r="A31" s="24"/>
      <c r="B31" s="44"/>
    </row>
    <row r="32" spans="1:2" ht="18">
      <c r="A32" s="43" t="s">
        <v>27</v>
      </c>
      <c r="B32" s="13">
        <f>B33+B34+B35+B36+B37+B38+B39+B40+B41</f>
        <v>11430000</v>
      </c>
    </row>
    <row r="33" spans="1:2" ht="18" customHeight="1">
      <c r="A33" s="15" t="s">
        <v>9</v>
      </c>
      <c r="B33" s="9">
        <v>5000000</v>
      </c>
    </row>
    <row r="34" spans="1:2" ht="18" customHeight="1">
      <c r="A34" s="15" t="s">
        <v>18</v>
      </c>
      <c r="B34" s="9">
        <v>2900000</v>
      </c>
    </row>
    <row r="35" spans="1:2" ht="18" customHeight="1">
      <c r="A35" s="15" t="s">
        <v>13</v>
      </c>
      <c r="B35" s="9">
        <v>260000</v>
      </c>
    </row>
    <row r="36" spans="1:2" ht="18" customHeight="1">
      <c r="A36" s="15" t="s">
        <v>45</v>
      </c>
      <c r="B36" s="9">
        <v>1500000</v>
      </c>
    </row>
    <row r="37" spans="1:2" ht="18" customHeight="1">
      <c r="A37" s="15" t="s">
        <v>41</v>
      </c>
      <c r="B37" s="9">
        <v>60000</v>
      </c>
    </row>
    <row r="38" spans="1:2" ht="18" customHeight="1">
      <c r="A38" s="15" t="s">
        <v>19</v>
      </c>
      <c r="B38" s="9">
        <v>500000</v>
      </c>
    </row>
    <row r="39" spans="1:2" ht="18" customHeight="1">
      <c r="A39" s="15" t="s">
        <v>39</v>
      </c>
      <c r="B39" s="9">
        <v>330000</v>
      </c>
    </row>
    <row r="40" spans="1:2" ht="18" customHeight="1">
      <c r="A40" s="15" t="s">
        <v>46</v>
      </c>
      <c r="B40" s="9">
        <v>690000</v>
      </c>
    </row>
    <row r="41" spans="1:2" ht="18" customHeight="1" thickBot="1">
      <c r="A41" s="23" t="s">
        <v>38</v>
      </c>
      <c r="B41" s="14">
        <v>190000</v>
      </c>
    </row>
    <row r="42" spans="1:2" s="26" customFormat="1" ht="15.75" thickBot="1">
      <c r="A42" s="25"/>
      <c r="B42" s="6"/>
    </row>
    <row r="43" spans="1:2" ht="19.5" thickBot="1">
      <c r="A43" s="16" t="s">
        <v>8</v>
      </c>
      <c r="B43" s="17">
        <f>B32+B11</f>
        <v>49903050</v>
      </c>
    </row>
    <row r="45" spans="1:2" ht="15.75" customHeight="1">
      <c r="A45" s="47" t="s">
        <v>50</v>
      </c>
      <c r="B45" s="47"/>
    </row>
    <row r="46" spans="1:2" ht="15" thickBot="1">
      <c r="A46" s="51" t="s">
        <v>51</v>
      </c>
      <c r="B46" s="52"/>
    </row>
    <row r="47" spans="1:2" ht="18" customHeight="1">
      <c r="A47" s="27" t="s">
        <v>28</v>
      </c>
      <c r="B47" s="28">
        <v>6508.6</v>
      </c>
    </row>
    <row r="48" spans="1:2" ht="18" customHeight="1">
      <c r="A48" s="15" t="s">
        <v>52</v>
      </c>
      <c r="B48" s="29">
        <v>89.85</v>
      </c>
    </row>
    <row r="49" spans="1:2" ht="18" customHeight="1">
      <c r="A49" s="15" t="s">
        <v>20</v>
      </c>
      <c r="B49" s="30">
        <f>B47-B48</f>
        <v>6418.75</v>
      </c>
    </row>
    <row r="50" spans="1:2" ht="18" customHeight="1">
      <c r="A50" s="15" t="s">
        <v>29</v>
      </c>
      <c r="B50" s="34">
        <f>B5</f>
        <v>45174835</v>
      </c>
    </row>
    <row r="51" spans="1:2" ht="18" customHeight="1">
      <c r="A51" s="15" t="s">
        <v>30</v>
      </c>
      <c r="B51" s="31">
        <f>ROUND(B50/12,-1)</f>
        <v>3764570</v>
      </c>
    </row>
    <row r="52" spans="1:2" ht="18.75" thickBot="1">
      <c r="A52" s="18" t="s">
        <v>31</v>
      </c>
      <c r="B52" s="32">
        <f>ROUND(B51/B49,0)</f>
        <v>586</v>
      </c>
    </row>
    <row r="53" ht="14.25">
      <c r="C53" s="19" t="s">
        <v>16</v>
      </c>
    </row>
    <row r="55" ht="14.25">
      <c r="B55" s="33"/>
    </row>
  </sheetData>
  <sheetProtection/>
  <mergeCells count="4">
    <mergeCell ref="A45:B45"/>
    <mergeCell ref="A1:B1"/>
    <mergeCell ref="A3:B3"/>
    <mergeCell ref="A46:B4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6">
      <selection activeCell="B4" sqref="B4"/>
    </sheetView>
  </sheetViews>
  <sheetFormatPr defaultColWidth="9.140625" defaultRowHeight="15"/>
  <cols>
    <col min="1" max="1" width="25.140625" style="0" customWidth="1"/>
    <col min="2" max="2" width="32.28125" style="0" customWidth="1"/>
  </cols>
  <sheetData>
    <row r="1" ht="15">
      <c r="A1" s="1" t="s">
        <v>23</v>
      </c>
    </row>
    <row r="2" ht="15.75" thickBot="1"/>
    <row r="3" spans="1:2" ht="15.75" thickBot="1">
      <c r="A3" s="4" t="s">
        <v>11</v>
      </c>
      <c r="B3" s="4" t="s">
        <v>17</v>
      </c>
    </row>
    <row r="4" spans="1:2" ht="15.75" thickBot="1">
      <c r="A4" s="2">
        <v>4.05</v>
      </c>
      <c r="B4" s="5">
        <f>ROUND('ФИНПЛАН 23-24 '!$B$52*'Размер взносов по участкам'!A4,-1)</f>
        <v>2370</v>
      </c>
    </row>
    <row r="5" spans="1:2" ht="15.75" thickBot="1">
      <c r="A5" s="2">
        <v>5</v>
      </c>
      <c r="B5" s="5">
        <f>ROUND('ФИНПЛАН 23-24 '!$B$52*'Размер взносов по участкам'!A5,-1)</f>
        <v>2930</v>
      </c>
    </row>
    <row r="6" spans="1:2" ht="15.75" thickBot="1">
      <c r="A6" s="2">
        <v>5.15</v>
      </c>
      <c r="B6" s="5">
        <f>ROUND('ФИНПЛАН 23-24 '!$B$52*'Размер взносов по участкам'!A6,-1)</f>
        <v>3020</v>
      </c>
    </row>
    <row r="7" spans="1:2" ht="15.75" thickBot="1">
      <c r="A7" s="2">
        <v>5.8</v>
      </c>
      <c r="B7" s="5">
        <f>ROUND('ФИНПЛАН 23-24 '!$B$52*'Размер взносов по участкам'!A7,-1)</f>
        <v>3400</v>
      </c>
    </row>
    <row r="8" spans="1:2" ht="15.75" thickBot="1">
      <c r="A8" s="2">
        <v>6.8</v>
      </c>
      <c r="B8" s="5">
        <f>ROUND('ФИНПЛАН 23-24 '!$B$52*'Размер взносов по участкам'!A8,-1)</f>
        <v>3980</v>
      </c>
    </row>
    <row r="9" spans="1:2" ht="15.75" thickBot="1">
      <c r="A9" s="2">
        <v>7.35</v>
      </c>
      <c r="B9" s="5">
        <f>ROUND('ФИНПЛАН 23-24 '!$B$52*'Размер взносов по участкам'!A9,-1)</f>
        <v>4310</v>
      </c>
    </row>
    <row r="10" spans="1:2" ht="15.75" thickBot="1">
      <c r="A10" s="2">
        <v>7.5</v>
      </c>
      <c r="B10" s="5">
        <f>ROUND('ФИНПЛАН 23-24 '!$B$52*'Размер взносов по участкам'!A10,-1)</f>
        <v>4400</v>
      </c>
    </row>
    <row r="11" spans="1:2" ht="15.75" thickBot="1">
      <c r="A11" s="2">
        <v>8</v>
      </c>
      <c r="B11" s="5">
        <f>ROUND('ФИНПЛАН 23-24 '!$B$52*'Размер взносов по участкам'!A11,-1)</f>
        <v>4690</v>
      </c>
    </row>
    <row r="12" spans="1:2" ht="15.75" thickBot="1">
      <c r="A12" s="2">
        <v>8.6</v>
      </c>
      <c r="B12" s="5">
        <f>ROUND('ФИНПЛАН 23-24 '!$B$52*'Размер взносов по участкам'!A12,-1)</f>
        <v>5040</v>
      </c>
    </row>
    <row r="13" spans="1:2" ht="15.75" thickBot="1">
      <c r="A13" s="2">
        <v>9.82</v>
      </c>
      <c r="B13" s="5">
        <f>ROUND('ФИНПЛАН 23-24 '!$B$52*'Размер взносов по участкам'!A13,-1)</f>
        <v>5750</v>
      </c>
    </row>
    <row r="14" spans="1:2" ht="15.75" thickBot="1">
      <c r="A14" s="2">
        <v>10</v>
      </c>
      <c r="B14" s="5">
        <f>ROUND('ФИНПЛАН 23-24 '!$B$52*'Размер взносов по участкам'!A14,-1)</f>
        <v>5860</v>
      </c>
    </row>
    <row r="15" spans="1:2" ht="15.75" thickBot="1">
      <c r="A15" s="2">
        <v>11</v>
      </c>
      <c r="B15" s="5">
        <f>ROUND('ФИНПЛАН 23-24 '!$B$52*'Размер взносов по участкам'!A15,-1)</f>
        <v>6450</v>
      </c>
    </row>
    <row r="16" spans="1:2" ht="15.75" thickBot="1">
      <c r="A16" s="2">
        <v>11.2</v>
      </c>
      <c r="B16" s="5">
        <f>ROUND('ФИНПЛАН 23-24 '!$B$52*'Размер взносов по участкам'!A16,-1)</f>
        <v>6560</v>
      </c>
    </row>
    <row r="17" spans="1:2" ht="15.75" thickBot="1">
      <c r="A17" s="2">
        <v>11.5</v>
      </c>
      <c r="B17" s="5">
        <f>ROUND('ФИНПЛАН 23-24 '!$B$52*'Размер взносов по участкам'!A17,-1)</f>
        <v>6740</v>
      </c>
    </row>
    <row r="18" spans="1:2" ht="15.75" thickBot="1">
      <c r="A18" s="2">
        <v>12</v>
      </c>
      <c r="B18" s="5">
        <f>ROUND('ФИНПЛАН 23-24 '!$B$52*'Размер взносов по участкам'!A18,-1)</f>
        <v>7030</v>
      </c>
    </row>
    <row r="19" spans="1:2" ht="15.75" thickBot="1">
      <c r="A19" s="2">
        <v>12.75</v>
      </c>
      <c r="B19" s="5">
        <f>ROUND('ФИНПЛАН 23-24 '!$B$52*'Размер взносов по участкам'!A19,-1)</f>
        <v>7470</v>
      </c>
    </row>
    <row r="20" spans="1:2" ht="15.75" thickBot="1">
      <c r="A20" s="2">
        <v>12.9</v>
      </c>
      <c r="B20" s="5">
        <f>ROUND('ФИНПЛАН 23-24 '!$B$52*'Размер взносов по участкам'!A20,-1)</f>
        <v>7560</v>
      </c>
    </row>
    <row r="21" spans="1:2" ht="15.75" thickBot="1">
      <c r="A21" s="2">
        <v>13</v>
      </c>
      <c r="B21" s="5">
        <f>ROUND('ФИНПЛАН 23-24 '!$B$52*'Размер взносов по участкам'!A21,-1)</f>
        <v>7620</v>
      </c>
    </row>
    <row r="22" spans="1:2" ht="15.75" thickBot="1">
      <c r="A22" s="2">
        <v>14.25</v>
      </c>
      <c r="B22" s="5">
        <f>ROUND('ФИНПЛАН 23-24 '!$B$52*'Размер взносов по участкам'!A22,-1)</f>
        <v>8350</v>
      </c>
    </row>
    <row r="23" spans="1:2" ht="15.75" thickBot="1">
      <c r="A23" s="7">
        <v>15</v>
      </c>
      <c r="B23" s="8">
        <f>ROUND('ФИНПЛАН 23-24 '!$B$52*'Размер взносов по участкам'!A23,-1)</f>
        <v>8790</v>
      </c>
    </row>
    <row r="24" spans="1:2" ht="15.75" thickBot="1">
      <c r="A24" s="2">
        <v>15.05</v>
      </c>
      <c r="B24" s="5">
        <f>ROUND('ФИНПЛАН 23-24 '!$B$52*'Размер взносов по участкам'!A24,-1)</f>
        <v>8820</v>
      </c>
    </row>
    <row r="25" spans="1:2" ht="15.75" thickBot="1">
      <c r="A25" s="2">
        <v>15.3</v>
      </c>
      <c r="B25" s="5">
        <f>ROUND('ФИНПЛАН 23-24 '!$B$52*'Размер взносов по участкам'!A25,-1)</f>
        <v>8970</v>
      </c>
    </row>
    <row r="26" spans="1:2" ht="15.75" thickBot="1">
      <c r="A26" s="2">
        <v>15.4</v>
      </c>
      <c r="B26" s="5">
        <f>ROUND('ФИНПЛАН 23-24 '!$B$52*'Размер взносов по участкам'!A26,-1)</f>
        <v>9020</v>
      </c>
    </row>
    <row r="27" spans="1:2" ht="15.75" thickBot="1">
      <c r="A27" s="2">
        <v>15.47</v>
      </c>
      <c r="B27" s="5">
        <f>ROUND('ФИНПЛАН 23-24 '!$B$52*'Размер взносов по участкам'!A27,-1)</f>
        <v>9070</v>
      </c>
    </row>
    <row r="28" spans="1:2" ht="15.75" thickBot="1">
      <c r="A28" s="2">
        <v>15.7</v>
      </c>
      <c r="B28" s="5">
        <f>ROUND('ФИНПЛАН 23-24 '!$B$52*'Размер взносов по участкам'!A28,-1)</f>
        <v>9200</v>
      </c>
    </row>
    <row r="29" spans="1:2" ht="15.75" thickBot="1">
      <c r="A29" s="2">
        <v>15.75</v>
      </c>
      <c r="B29" s="5">
        <f>ROUND('ФИНПЛАН 23-24 '!$B$52*'Размер взносов по участкам'!A29,-1)</f>
        <v>9230</v>
      </c>
    </row>
    <row r="30" spans="1:2" ht="15.75" thickBot="1">
      <c r="A30" s="2">
        <v>16.2</v>
      </c>
      <c r="B30" s="5">
        <f>ROUND('ФИНПЛАН 23-24 '!$B$52*'Размер взносов по участкам'!A30,-1)</f>
        <v>9490</v>
      </c>
    </row>
    <row r="31" spans="1:2" ht="15.75" thickBot="1">
      <c r="A31" s="2">
        <v>17.5</v>
      </c>
      <c r="B31" s="5">
        <f>ROUND('ФИНПЛАН 23-24 '!$B$52*'Размер взносов по участкам'!A31,-1)</f>
        <v>10260</v>
      </c>
    </row>
    <row r="32" spans="1:2" ht="15.75" thickBot="1">
      <c r="A32" s="2">
        <v>18</v>
      </c>
      <c r="B32" s="5">
        <f>ROUND('ФИНПЛАН 23-24 '!$B$52*'Размер взносов по участкам'!A32,-1)</f>
        <v>10550</v>
      </c>
    </row>
    <row r="33" spans="1:2" ht="15.75" thickBot="1">
      <c r="A33" s="2">
        <v>18.2</v>
      </c>
      <c r="B33" s="5">
        <f>ROUND('ФИНПЛАН 23-24 '!$B$52*'Размер взносов по участкам'!A33,-1)</f>
        <v>10670</v>
      </c>
    </row>
    <row r="34" spans="1:2" ht="15.75" thickBot="1">
      <c r="A34" s="2">
        <v>18.5</v>
      </c>
      <c r="B34" s="5">
        <f>ROUND('ФИНПЛАН 23-24 '!$B$52*'Размер взносов по участкам'!A34,-1)</f>
        <v>10840</v>
      </c>
    </row>
    <row r="35" spans="1:2" ht="15.75" thickBot="1">
      <c r="A35" s="2">
        <v>19.6</v>
      </c>
      <c r="B35" s="5">
        <f>ROUND('ФИНПЛАН 23-24 '!$B$52*'Размер взносов по участкам'!A35,-1)</f>
        <v>11490</v>
      </c>
    </row>
    <row r="36" spans="1:2" ht="15.75" thickBot="1">
      <c r="A36" s="2">
        <v>20</v>
      </c>
      <c r="B36" s="5">
        <f>ROUND('ФИНПЛАН 23-24 '!$B$52*'Размер взносов по участкам'!A36,-1)</f>
        <v>11720</v>
      </c>
    </row>
    <row r="37" spans="1:2" ht="15.75" thickBot="1">
      <c r="A37" s="2">
        <v>21</v>
      </c>
      <c r="B37" s="5">
        <f>ROUND('ФИНПЛАН 23-24 '!$B$52*'Размер взносов по участкам'!A37,-1)</f>
        <v>12310</v>
      </c>
    </row>
    <row r="38" spans="1:2" ht="15.75" thickBot="1">
      <c r="A38" s="2">
        <v>22.5</v>
      </c>
      <c r="B38" s="5">
        <f>ROUND('ФИНПЛАН 23-24 '!$B$52*'Размер взносов по участкам'!A38,-1)</f>
        <v>13190</v>
      </c>
    </row>
    <row r="39" spans="1:2" ht="15.75" thickBot="1">
      <c r="A39" s="2">
        <v>23.76</v>
      </c>
      <c r="B39" s="5">
        <f>ROUND('ФИНПЛАН 23-24 '!$B$52*'Размер взносов по участкам'!A39,-1)</f>
        <v>13920</v>
      </c>
    </row>
    <row r="40" spans="1:2" ht="15.75" thickBot="1">
      <c r="A40" s="2">
        <v>25</v>
      </c>
      <c r="B40" s="5">
        <f>ROUND('ФИНПЛАН 23-24 '!$B$52*'Размер взносов по участкам'!A40,-1)</f>
        <v>14650</v>
      </c>
    </row>
    <row r="41" spans="1:2" ht="15.75" thickBot="1">
      <c r="A41" s="2">
        <v>25.35</v>
      </c>
      <c r="B41" s="5">
        <f>ROUND('ФИНПЛАН 23-24 '!$B$52*'Размер взносов по участкам'!A41,-1)</f>
        <v>14860</v>
      </c>
    </row>
    <row r="42" spans="1:2" ht="15.75" thickBot="1">
      <c r="A42" s="2">
        <v>25.9</v>
      </c>
      <c r="B42" s="5">
        <f>ROUND('ФИНПЛАН 23-24 '!$B$52*'Размер взносов по участкам'!A42,-1)</f>
        <v>15180</v>
      </c>
    </row>
    <row r="43" spans="1:2" ht="15.75" thickBot="1">
      <c r="A43" s="2">
        <v>26.1</v>
      </c>
      <c r="B43" s="5">
        <f>ROUND('ФИНПЛАН 23-24 '!$B$52*'Размер взносов по участкам'!A43,-1)</f>
        <v>15290</v>
      </c>
    </row>
    <row r="44" spans="1:2" ht="15.75" thickBot="1">
      <c r="A44" s="2">
        <v>28</v>
      </c>
      <c r="B44" s="5">
        <f>ROUND('ФИНПЛАН 23-24 '!$B$52*'Размер взносов по участкам'!A44,-1)</f>
        <v>16410</v>
      </c>
    </row>
    <row r="45" spans="1:2" ht="15.75" thickBot="1">
      <c r="A45" s="2">
        <v>28.3</v>
      </c>
      <c r="B45" s="5">
        <f>ROUND('ФИНПЛАН 23-24 '!$B$52*'Размер взносов по участкам'!A45,-1)</f>
        <v>16580</v>
      </c>
    </row>
    <row r="46" spans="1:2" ht="15.75" thickBot="1">
      <c r="A46" s="2">
        <v>28.64</v>
      </c>
      <c r="B46" s="5">
        <f>ROUND('ФИНПЛАН 23-24 '!$B$52*'Размер взносов по участкам'!A46,-1)</f>
        <v>16780</v>
      </c>
    </row>
    <row r="47" spans="1:2" ht="15.75" thickBot="1">
      <c r="A47" s="2">
        <v>29.5</v>
      </c>
      <c r="B47" s="5">
        <f>ROUND('ФИНПЛАН 23-24 '!$B$52*'Размер взносов по участкам'!A47,-1)</f>
        <v>17290</v>
      </c>
    </row>
    <row r="48" spans="1:2" ht="15.75" thickBot="1">
      <c r="A48" s="2">
        <v>30</v>
      </c>
      <c r="B48" s="5">
        <f>ROUND('ФИНПЛАН 23-24 '!$B$52*'Размер взносов по участкам'!A48,-1)</f>
        <v>17580</v>
      </c>
    </row>
    <row r="49" spans="1:2" ht="15.75" thickBot="1">
      <c r="A49" s="2">
        <v>30.09</v>
      </c>
      <c r="B49" s="5">
        <f>ROUND('ФИНПЛАН 23-24 '!$B$52*'Размер взносов по участкам'!A49,-1)</f>
        <v>17630</v>
      </c>
    </row>
    <row r="50" spans="1:2" ht="15.75" thickBot="1">
      <c r="A50" s="2">
        <v>30.7</v>
      </c>
      <c r="B50" s="5">
        <f>ROUND('ФИНПЛАН 23-24 '!$B$52*'Размер взносов по участкам'!A50,-1)</f>
        <v>17990</v>
      </c>
    </row>
    <row r="51" spans="1:2" ht="15.75" thickBot="1">
      <c r="A51" s="2">
        <v>32</v>
      </c>
      <c r="B51" s="5">
        <f>ROUND('ФИНПЛАН 23-24 '!$B$52*'Размер взносов по участкам'!A51,-1)</f>
        <v>18750</v>
      </c>
    </row>
    <row r="52" spans="1:2" ht="15.75" thickBot="1">
      <c r="A52" s="2">
        <v>35</v>
      </c>
      <c r="B52" s="5">
        <f>ROUND('ФИНПЛАН 23-24 '!$B$52*'Размер взносов по участкам'!A52,-1)</f>
        <v>20510</v>
      </c>
    </row>
    <row r="53" spans="1:2" ht="15.75" thickBot="1">
      <c r="A53" s="2">
        <v>36</v>
      </c>
      <c r="B53" s="5">
        <f>ROUND('ФИНПЛАН 23-24 '!$B$52*'Размер взносов по участкам'!A53,-1)</f>
        <v>21100</v>
      </c>
    </row>
    <row r="54" spans="1:2" ht="15.75" thickBot="1">
      <c r="A54" s="2">
        <v>39.2</v>
      </c>
      <c r="B54" s="5">
        <f>ROUND('ФИНПЛАН 23-24 '!$B$52*'Размер взносов по участкам'!A54,-1)</f>
        <v>22970</v>
      </c>
    </row>
    <row r="55" spans="1:2" ht="15.75" thickBot="1">
      <c r="A55" s="2">
        <v>40</v>
      </c>
      <c r="B55" s="5">
        <f>ROUND('ФИНПЛАН 23-24 '!$B$52*'Размер взносов по участкам'!A55,-1)</f>
        <v>23440</v>
      </c>
    </row>
    <row r="56" spans="1:2" ht="15.75" thickBot="1">
      <c r="A56" s="2">
        <v>41</v>
      </c>
      <c r="B56" s="5">
        <f>ROUND('ФИНПЛАН 23-24 '!$B$52*'Размер взносов по участкам'!A56,-1)</f>
        <v>24030</v>
      </c>
    </row>
    <row r="57" spans="1:2" ht="15.75" thickBot="1">
      <c r="A57" s="2">
        <v>41.75</v>
      </c>
      <c r="B57" s="5">
        <f>ROUND('ФИНПЛАН 23-24 '!$B$52*'Размер взносов по участкам'!A57,-1)</f>
        <v>24470</v>
      </c>
    </row>
    <row r="58" spans="1:2" ht="15.75" thickBot="1">
      <c r="A58" s="2">
        <v>42.6</v>
      </c>
      <c r="B58" s="5">
        <f>ROUND('ФИНПЛАН 23-24 '!$B$52*'Размер взносов по участкам'!A58,-1)</f>
        <v>24960</v>
      </c>
    </row>
    <row r="59" spans="1:2" ht="15.75" thickBot="1">
      <c r="A59" s="2">
        <v>45</v>
      </c>
      <c r="B59" s="5">
        <f>ROUND('ФИНПЛАН 23-24 '!$B$52*'Размер взносов по участкам'!A59,-1)</f>
        <v>26370</v>
      </c>
    </row>
    <row r="60" spans="1:2" ht="15.75" thickBot="1">
      <c r="A60" s="2">
        <v>47.55</v>
      </c>
      <c r="B60" s="5">
        <f>ROUND('ФИНПЛАН 23-24 '!$B$52*'Размер взносов по участкам'!A60,-1)</f>
        <v>27860</v>
      </c>
    </row>
    <row r="61" spans="1:2" ht="15.75" thickBot="1">
      <c r="A61" s="2">
        <v>49.7</v>
      </c>
      <c r="B61" s="5">
        <f>ROUND('ФИНПЛАН 23-24 '!$B$52*'Размер взносов по участкам'!A61,-1)</f>
        <v>29120</v>
      </c>
    </row>
    <row r="62" spans="1:2" ht="15.75" thickBot="1">
      <c r="A62" s="2">
        <v>52.6</v>
      </c>
      <c r="B62" s="5">
        <f>ROUND('ФИНПЛАН 23-24 '!$B$52*'Размер взносов по участкам'!A62,-1)</f>
        <v>30820</v>
      </c>
    </row>
    <row r="63" spans="1:2" ht="15.75" thickBot="1">
      <c r="A63" s="2">
        <v>60</v>
      </c>
      <c r="B63" s="5">
        <f>ROUND('ФИНПЛАН 23-24 '!$B$52*'Размер взносов по участкам'!A63,-1)</f>
        <v>35160</v>
      </c>
    </row>
    <row r="64" spans="1:2" ht="15.75" thickBot="1">
      <c r="A64" s="2">
        <v>75</v>
      </c>
      <c r="B64" s="5">
        <f>ROUND('ФИНПЛАН 23-24 '!$B$52*'Размер взносов по участкам'!A64,-1)</f>
        <v>43950</v>
      </c>
    </row>
    <row r="65" spans="1:2" ht="15.75" thickBot="1">
      <c r="A65" s="2">
        <v>263.25</v>
      </c>
      <c r="B65" s="5">
        <f>ROUND('ФИНПЛАН 23-24 '!$B$52*'Размер взносов по участкам'!A65,-1)</f>
        <v>154260</v>
      </c>
    </row>
    <row r="66" spans="1:2" ht="15">
      <c r="A66" s="3"/>
      <c r="B66" s="3"/>
    </row>
    <row r="67" ht="15">
      <c r="A67" t="s">
        <v>24</v>
      </c>
    </row>
  </sheetData>
  <sheetProtection/>
  <printOptions/>
  <pageMargins left="0.24" right="0.3" top="0.52" bottom="0.45" header="0.5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soglasie1@outlook.com</cp:lastModifiedBy>
  <cp:lastPrinted>2023-11-15T10:33:23Z</cp:lastPrinted>
  <dcterms:created xsi:type="dcterms:W3CDTF">2018-05-25T06:58:36Z</dcterms:created>
  <dcterms:modified xsi:type="dcterms:W3CDTF">2023-11-22T10:23:20Z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