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20" yWindow="-120" windowWidth="25440" windowHeight="153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расходы'!$A$1:$A$102</definedName>
    <definedName name="_xlnm.Print_Area" localSheetId="1">'ВСЕ затраты'!$A$1:$R$49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B15" i="2" l="1"/>
  <c r="B9" i="4" l="1"/>
  <c r="B4" i="17" l="1"/>
  <c r="B20" i="4"/>
  <c r="B21" i="4"/>
  <c r="B6" i="17"/>
  <c r="B9" i="15"/>
  <c r="B17" i="4" l="1"/>
  <c r="E21" i="2" l="1"/>
  <c r="F21" i="2"/>
  <c r="G21" i="2"/>
  <c r="H21" i="2"/>
  <c r="I21" i="2"/>
  <c r="J21" i="2"/>
  <c r="K21" i="2"/>
  <c r="L21" i="2"/>
  <c r="M21" i="2"/>
  <c r="N21" i="2"/>
  <c r="O21" i="2"/>
  <c r="D21" i="2"/>
  <c r="E26" i="2"/>
  <c r="F26" i="2"/>
  <c r="G26" i="2"/>
  <c r="H26" i="2"/>
  <c r="I26" i="2"/>
  <c r="J26" i="2"/>
  <c r="K26" i="2"/>
  <c r="L26" i="2"/>
  <c r="M26" i="2"/>
  <c r="N26" i="2"/>
  <c r="O26" i="2"/>
  <c r="E25" i="2"/>
  <c r="F25" i="2"/>
  <c r="G25" i="2"/>
  <c r="H25" i="2"/>
  <c r="I25" i="2"/>
  <c r="J25" i="2"/>
  <c r="K25" i="2"/>
  <c r="L25" i="2"/>
  <c r="M25" i="2"/>
  <c r="N25" i="2"/>
  <c r="O25" i="2"/>
  <c r="B16" i="4"/>
  <c r="B15" i="4"/>
  <c r="B13" i="4"/>
  <c r="B3" i="7" l="1"/>
  <c r="D8" i="2"/>
  <c r="D5" i="2"/>
  <c r="B4" i="15" l="1"/>
  <c r="B64" i="15" s="1"/>
  <c r="D26" i="2" s="1"/>
  <c r="B10" i="4"/>
  <c r="B5" i="15"/>
  <c r="B3" i="9"/>
  <c r="B7" i="4"/>
  <c r="C44" i="2"/>
  <c r="C34" i="2"/>
  <c r="C32" i="2"/>
  <c r="N29" i="14" l="1"/>
  <c r="P6" i="2"/>
  <c r="N45" i="2" l="1"/>
  <c r="N7" i="5"/>
  <c r="L10" i="5"/>
  <c r="N70" i="16"/>
  <c r="N69" i="16"/>
  <c r="N68" i="16"/>
  <c r="N67" i="16"/>
  <c r="N66" i="16"/>
  <c r="L101" i="4"/>
  <c r="N17" i="2" s="1"/>
  <c r="N38" i="17"/>
  <c r="N37" i="17"/>
  <c r="N36" i="17"/>
  <c r="N41" i="17"/>
  <c r="N40" i="17"/>
  <c r="N39" i="17"/>
  <c r="N42" i="17"/>
  <c r="N43" i="17"/>
  <c r="N44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L13" i="2"/>
  <c r="M13" i="2"/>
  <c r="P38" i="2"/>
  <c r="N56" i="16" l="1"/>
  <c r="N57" i="16"/>
  <c r="N58" i="16"/>
  <c r="N33" i="17"/>
  <c r="N34" i="17"/>
  <c r="N35" i="17"/>
  <c r="N54" i="19"/>
  <c r="N55" i="19"/>
  <c r="N56" i="19"/>
  <c r="N57" i="19"/>
  <c r="N58" i="19"/>
  <c r="N59" i="19"/>
  <c r="M45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5" i="2"/>
  <c r="N28" i="17"/>
  <c r="N29" i="17"/>
  <c r="N30" i="17"/>
  <c r="N31" i="17"/>
  <c r="N32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5" i="2"/>
  <c r="H62" i="19" l="1"/>
  <c r="H46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F9" i="6" l="1"/>
  <c r="J45" i="2" l="1"/>
  <c r="N57" i="4" l="1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L10" i="12" l="1"/>
  <c r="N23" i="2" s="1"/>
  <c r="N4" i="12"/>
  <c r="N5" i="12"/>
  <c r="N6" i="12"/>
  <c r="N7" i="12"/>
  <c r="N8" i="12"/>
  <c r="N9" i="12"/>
  <c r="I10" i="12"/>
  <c r="K23" i="2" s="1"/>
  <c r="J10" i="12"/>
  <c r="L23" i="2" s="1"/>
  <c r="K10" i="12"/>
  <c r="M23" i="2" s="1"/>
  <c r="M10" i="12"/>
  <c r="O23" i="2" s="1"/>
  <c r="P9" i="2"/>
  <c r="N10" i="12" l="1"/>
  <c r="N46" i="15" l="1"/>
  <c r="N47" i="15"/>
  <c r="N62" i="15"/>
  <c r="N39" i="15"/>
  <c r="N40" i="15"/>
  <c r="N41" i="15"/>
  <c r="N42" i="15"/>
  <c r="N43" i="15"/>
  <c r="N44" i="15"/>
  <c r="G9" i="6"/>
  <c r="H9" i="6"/>
  <c r="I9" i="6"/>
  <c r="J9" i="6"/>
  <c r="K9" i="6"/>
  <c r="I45" i="2"/>
  <c r="N37" i="15"/>
  <c r="N38" i="15"/>
  <c r="N45" i="15"/>
  <c r="N63" i="15"/>
  <c r="I13" i="2"/>
  <c r="I14" i="2" s="1"/>
  <c r="N34" i="15"/>
  <c r="N35" i="15"/>
  <c r="N36" i="15"/>
  <c r="N29" i="16"/>
  <c r="N30" i="16"/>
  <c r="N31" i="16"/>
  <c r="N32" i="16"/>
  <c r="G13" i="2"/>
  <c r="H13" i="2"/>
  <c r="N33" i="15" l="1"/>
  <c r="N24" i="16"/>
  <c r="N25" i="16"/>
  <c r="N26" i="16"/>
  <c r="N27" i="16"/>
  <c r="N28" i="16"/>
  <c r="N32" i="15"/>
  <c r="D5" i="8" l="1"/>
  <c r="E5" i="8"/>
  <c r="F5" i="8"/>
  <c r="G5" i="8"/>
  <c r="H5" i="8"/>
  <c r="I5" i="8"/>
  <c r="J5" i="8"/>
  <c r="K5" i="8"/>
  <c r="L5" i="8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L6" i="9"/>
  <c r="M6" i="9"/>
  <c r="N21" i="15"/>
  <c r="N5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45" i="17"/>
  <c r="N3" i="17"/>
  <c r="E46" i="17"/>
  <c r="F46" i="17"/>
  <c r="G46" i="17"/>
  <c r="I46" i="17"/>
  <c r="J46" i="17"/>
  <c r="K46" i="17"/>
  <c r="L46" i="17"/>
  <c r="M46" i="17"/>
  <c r="D46" i="17"/>
  <c r="D64" i="15"/>
  <c r="J13" i="2"/>
  <c r="K13" i="2"/>
  <c r="N13" i="2"/>
  <c r="O13" i="2"/>
  <c r="F13" i="2"/>
  <c r="N4" i="17" l="1"/>
  <c r="E13" i="2"/>
  <c r="N11" i="15"/>
  <c r="N6" i="17" l="1"/>
  <c r="C46" i="17"/>
  <c r="N7" i="19"/>
  <c r="N8" i="19"/>
  <c r="N9" i="19"/>
  <c r="N10" i="19"/>
  <c r="N11" i="19"/>
  <c r="N12" i="19"/>
  <c r="N13" i="19"/>
  <c r="P40" i="2" l="1"/>
  <c r="R40" i="2" s="1"/>
  <c r="C40" i="2"/>
  <c r="C41" i="2"/>
  <c r="D55" i="20"/>
  <c r="F35" i="2" s="1"/>
  <c r="E55" i="20"/>
  <c r="G35" i="2" s="1"/>
  <c r="F55" i="20"/>
  <c r="H35" i="2" s="1"/>
  <c r="G55" i="20"/>
  <c r="I35" i="2" s="1"/>
  <c r="H55" i="20"/>
  <c r="J35" i="2" s="1"/>
  <c r="I55" i="20"/>
  <c r="K35" i="2" s="1"/>
  <c r="J55" i="20"/>
  <c r="L35" i="2" s="1"/>
  <c r="K55" i="20"/>
  <c r="M35" i="2" s="1"/>
  <c r="L55" i="20"/>
  <c r="N35" i="2" s="1"/>
  <c r="M55" i="20"/>
  <c r="O35" i="2" s="1"/>
  <c r="D62" i="19"/>
  <c r="F29" i="2" s="1"/>
  <c r="E62" i="19"/>
  <c r="G29" i="2" s="1"/>
  <c r="F62" i="19"/>
  <c r="H29" i="2" s="1"/>
  <c r="G62" i="19"/>
  <c r="I29" i="2" s="1"/>
  <c r="J29" i="2"/>
  <c r="I62" i="19"/>
  <c r="K29" i="2" s="1"/>
  <c r="J62" i="19"/>
  <c r="L29" i="2" s="1"/>
  <c r="K62" i="19"/>
  <c r="M29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F28" i="2"/>
  <c r="G28" i="2"/>
  <c r="H28" i="2"/>
  <c r="I28" i="2"/>
  <c r="J28" i="2"/>
  <c r="K28" i="2"/>
  <c r="L28" i="2"/>
  <c r="D77" i="16"/>
  <c r="F27" i="2" s="1"/>
  <c r="E77" i="16"/>
  <c r="G27" i="2" s="1"/>
  <c r="F77" i="16"/>
  <c r="H27" i="2" s="1"/>
  <c r="G77" i="16"/>
  <c r="I27" i="2" s="1"/>
  <c r="J27" i="2"/>
  <c r="I77" i="16"/>
  <c r="K27" i="2" s="1"/>
  <c r="E64" i="15"/>
  <c r="F64" i="15"/>
  <c r="G64" i="15"/>
  <c r="H64" i="15"/>
  <c r="I64" i="15"/>
  <c r="J64" i="15"/>
  <c r="K64" i="15"/>
  <c r="D32" i="14"/>
  <c r="E32" i="14"/>
  <c r="F32" i="14"/>
  <c r="G32" i="14"/>
  <c r="H32" i="14"/>
  <c r="I32" i="14"/>
  <c r="J32" i="14"/>
  <c r="K32" i="14"/>
  <c r="L32" i="14"/>
  <c r="M32" i="14"/>
  <c r="N18" i="2"/>
  <c r="I19" i="2"/>
  <c r="J19" i="2"/>
  <c r="K19" i="2"/>
  <c r="L19" i="2"/>
  <c r="M19" i="2"/>
  <c r="F22" i="2"/>
  <c r="G22" i="2"/>
  <c r="H22" i="2"/>
  <c r="I22" i="2"/>
  <c r="J22" i="2"/>
  <c r="J14" i="2"/>
  <c r="K14" i="2"/>
  <c r="L14" i="2"/>
  <c r="M14" i="2"/>
  <c r="N14" i="2"/>
  <c r="O14" i="2"/>
  <c r="R6" i="2"/>
  <c r="D6" i="7"/>
  <c r="F20" i="2" s="1"/>
  <c r="E6" i="7"/>
  <c r="G20" i="2" s="1"/>
  <c r="F6" i="7"/>
  <c r="H20" i="2" s="1"/>
  <c r="G6" i="7"/>
  <c r="I20" i="2" s="1"/>
  <c r="H6" i="7"/>
  <c r="J20" i="2" s="1"/>
  <c r="I6" i="7"/>
  <c r="K20" i="2" s="1"/>
  <c r="J6" i="7"/>
  <c r="L20" i="2" s="1"/>
  <c r="K6" i="7"/>
  <c r="M20" i="2" s="1"/>
  <c r="N4" i="5"/>
  <c r="N5" i="5"/>
  <c r="N6" i="5"/>
  <c r="N3" i="5"/>
  <c r="M10" i="5"/>
  <c r="O18" i="2" s="1"/>
  <c r="K10" i="5"/>
  <c r="M18" i="2" s="1"/>
  <c r="J10" i="5"/>
  <c r="L18" i="2" s="1"/>
  <c r="I10" i="5"/>
  <c r="K18" i="2" s="1"/>
  <c r="I101" i="4"/>
  <c r="K17" i="2" s="1"/>
  <c r="H101" i="4"/>
  <c r="J17" i="2" s="1"/>
  <c r="K101" i="4"/>
  <c r="M17" i="2" s="1"/>
  <c r="J101" i="4"/>
  <c r="L17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3" i="2" l="1"/>
  <c r="N3" i="20"/>
  <c r="B62" i="19"/>
  <c r="N10" i="15"/>
  <c r="N12" i="15"/>
  <c r="N13" i="15"/>
  <c r="N14" i="15"/>
  <c r="N15" i="15"/>
  <c r="N16" i="15"/>
  <c r="N17" i="15"/>
  <c r="N9" i="15"/>
  <c r="N3" i="15"/>
  <c r="E14" i="2" l="1"/>
  <c r="F14" i="2"/>
  <c r="G14" i="2"/>
  <c r="H14" i="2"/>
  <c r="N7" i="17" l="1"/>
  <c r="N46" i="17" s="1"/>
  <c r="B46" i="17"/>
  <c r="D14" i="2"/>
  <c r="C62" i="19"/>
  <c r="E29" i="2" s="1"/>
  <c r="L62" i="19"/>
  <c r="N29" i="2" s="1"/>
  <c r="M62" i="19"/>
  <c r="O29" i="2" s="1"/>
  <c r="N5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30" i="14"/>
  <c r="N31" i="14"/>
  <c r="N3" i="14"/>
  <c r="B55" i="20"/>
  <c r="D35" i="2" s="1"/>
  <c r="C55" i="20"/>
  <c r="E35" i="2" s="1"/>
  <c r="P14" i="2" l="1"/>
  <c r="N32" i="14"/>
  <c r="N13" i="4"/>
  <c r="N14" i="4"/>
  <c r="N15" i="4"/>
  <c r="N16" i="4"/>
  <c r="N17" i="4"/>
  <c r="N18" i="4"/>
  <c r="N40" i="4" l="1"/>
  <c r="N41" i="4"/>
  <c r="C42" i="2"/>
  <c r="C43" i="2"/>
  <c r="C39" i="2"/>
  <c r="C38" i="2"/>
  <c r="C30" i="2"/>
  <c r="C29" i="2"/>
  <c r="Q29" i="2" s="1"/>
  <c r="C31" i="2"/>
  <c r="C33" i="2"/>
  <c r="C35" i="2"/>
  <c r="C21" i="2"/>
  <c r="C45" i="2" l="1"/>
  <c r="N4" i="19" l="1"/>
  <c r="N3" i="19"/>
  <c r="N41" i="19"/>
  <c r="N40" i="19"/>
  <c r="N6" i="19"/>
  <c r="N5" i="19"/>
  <c r="B9" i="6" l="1"/>
  <c r="C9" i="6"/>
  <c r="D9" i="6"/>
  <c r="F19" i="2" s="1"/>
  <c r="E9" i="6"/>
  <c r="G19" i="2" s="1"/>
  <c r="H19" i="2"/>
  <c r="L9" i="6"/>
  <c r="N19" i="2" s="1"/>
  <c r="M9" i="6"/>
  <c r="O19" i="2" s="1"/>
  <c r="E19" i="2" l="1"/>
  <c r="N12" i="4" l="1"/>
  <c r="N9" i="4"/>
  <c r="P42" i="2" l="1"/>
  <c r="R42" i="2" s="1"/>
  <c r="B45" i="2"/>
  <c r="N4" i="16"/>
  <c r="N5" i="16"/>
  <c r="N6" i="16"/>
  <c r="N7" i="16"/>
  <c r="N8" i="16"/>
  <c r="N9" i="16"/>
  <c r="N4" i="7"/>
  <c r="N16" i="20"/>
  <c r="K31" i="1"/>
  <c r="D28" i="2"/>
  <c r="E28" i="2"/>
  <c r="M28" i="2"/>
  <c r="N28" i="2"/>
  <c r="O28" i="2"/>
  <c r="B1" i="4"/>
  <c r="B101" i="4" s="1"/>
  <c r="P33" i="2"/>
  <c r="R33" i="2" s="1"/>
  <c r="P39" i="2"/>
  <c r="R39" i="2" s="1"/>
  <c r="M6" i="7"/>
  <c r="O20" i="2" s="1"/>
  <c r="N18" i="15"/>
  <c r="N19" i="15"/>
  <c r="N18" i="20"/>
  <c r="N20" i="15"/>
  <c r="N5" i="9"/>
  <c r="F101" i="4"/>
  <c r="H17" i="2" s="1"/>
  <c r="K77" i="16"/>
  <c r="M27" i="2" s="1"/>
  <c r="P31" i="2"/>
  <c r="R31" i="2" s="1"/>
  <c r="P8" i="2"/>
  <c r="C101" i="4"/>
  <c r="E17" i="2" s="1"/>
  <c r="C6" i="7"/>
  <c r="N7" i="15"/>
  <c r="N8" i="15"/>
  <c r="N3" i="6"/>
  <c r="D19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29" i="2"/>
  <c r="N46" i="19"/>
  <c r="N45" i="19"/>
  <c r="N44" i="19"/>
  <c r="N43" i="19"/>
  <c r="N42" i="19"/>
  <c r="B1" i="19"/>
  <c r="D1" i="17"/>
  <c r="M77" i="16"/>
  <c r="O27" i="2" s="1"/>
  <c r="L77" i="16"/>
  <c r="N27" i="2" s="1"/>
  <c r="J77" i="16"/>
  <c r="L27" i="2" s="1"/>
  <c r="B77" i="16"/>
  <c r="D27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M64" i="15"/>
  <c r="L64" i="15"/>
  <c r="C64" i="15"/>
  <c r="N6" i="15"/>
  <c r="B1" i="15"/>
  <c r="C32" i="14"/>
  <c r="B32" i="14"/>
  <c r="D25" i="2" s="1"/>
  <c r="B1" i="14"/>
  <c r="H10" i="12"/>
  <c r="G10" i="12"/>
  <c r="I23" i="2" s="1"/>
  <c r="F10" i="12"/>
  <c r="H23" i="2" s="1"/>
  <c r="E10" i="12"/>
  <c r="G23" i="2" s="1"/>
  <c r="D10" i="12"/>
  <c r="F23" i="2" s="1"/>
  <c r="C10" i="12"/>
  <c r="E23" i="2" s="1"/>
  <c r="B10" i="12"/>
  <c r="D23" i="2" s="1"/>
  <c r="K20" i="1"/>
  <c r="B1" i="12"/>
  <c r="N21" i="1"/>
  <c r="O22" i="2"/>
  <c r="M22" i="2"/>
  <c r="L22" i="2"/>
  <c r="K22" i="2"/>
  <c r="C6" i="9"/>
  <c r="B6" i="9"/>
  <c r="D22" i="2" s="1"/>
  <c r="N4" i="9"/>
  <c r="N3" i="9"/>
  <c r="B1" i="9"/>
  <c r="M5" i="8"/>
  <c r="C5" i="8"/>
  <c r="B5" i="8"/>
  <c r="N4" i="8"/>
  <c r="N3" i="8"/>
  <c r="B1" i="8"/>
  <c r="L6" i="7"/>
  <c r="N20" i="2" s="1"/>
  <c r="B6" i="7"/>
  <c r="D20" i="2" s="1"/>
  <c r="B1" i="7"/>
  <c r="N6" i="6"/>
  <c r="N5" i="6"/>
  <c r="N4" i="6"/>
  <c r="B1" i="6"/>
  <c r="H10" i="5"/>
  <c r="J18" i="2" s="1"/>
  <c r="G10" i="5"/>
  <c r="I18" i="2" s="1"/>
  <c r="F10" i="5"/>
  <c r="H18" i="2" s="1"/>
  <c r="E10" i="5"/>
  <c r="G18" i="2" s="1"/>
  <c r="D10" i="5"/>
  <c r="F18" i="2" s="1"/>
  <c r="C10" i="5"/>
  <c r="E18" i="2" s="1"/>
  <c r="B10" i="5"/>
  <c r="N13" i="1" s="1"/>
  <c r="B1" i="5"/>
  <c r="M101" i="4"/>
  <c r="O17" i="2" s="1"/>
  <c r="G101" i="4"/>
  <c r="I17" i="2" s="1"/>
  <c r="E101" i="4"/>
  <c r="G17" i="2" s="1"/>
  <c r="D101" i="4"/>
  <c r="F17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U31" i="3" s="1"/>
  <c r="T30" i="3"/>
  <c r="G30" i="3"/>
  <c r="T29" i="3"/>
  <c r="G29" i="3"/>
  <c r="T28" i="3"/>
  <c r="G28" i="3"/>
  <c r="U28" i="3" s="1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U21" i="3" s="1"/>
  <c r="T20" i="3"/>
  <c r="G20" i="3"/>
  <c r="U20" i="3" s="1"/>
  <c r="T19" i="3"/>
  <c r="G19" i="3"/>
  <c r="T18" i="3"/>
  <c r="G18" i="3"/>
  <c r="G33" i="3" s="1"/>
  <c r="T17" i="3"/>
  <c r="G17" i="3"/>
  <c r="T16" i="3"/>
  <c r="G16" i="3"/>
  <c r="T15" i="3"/>
  <c r="G15" i="3"/>
  <c r="U15" i="3" s="1"/>
  <c r="T14" i="3"/>
  <c r="G14" i="3"/>
  <c r="T13" i="3"/>
  <c r="G13" i="3"/>
  <c r="T12" i="3"/>
  <c r="T33" i="3" s="1"/>
  <c r="G12" i="3"/>
  <c r="F10" i="3"/>
  <c r="H9" i="3"/>
  <c r="T9" i="3" s="1"/>
  <c r="T8" i="3"/>
  <c r="T7" i="3"/>
  <c r="T6" i="3"/>
  <c r="T5" i="3"/>
  <c r="T4" i="3"/>
  <c r="G4" i="3"/>
  <c r="G10" i="3" s="1"/>
  <c r="R38" i="2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2" i="2"/>
  <c r="Q22" i="2" s="1"/>
  <c r="C20" i="2"/>
  <c r="Q20" i="2" s="1"/>
  <c r="C19" i="2"/>
  <c r="Q19" i="2" s="1"/>
  <c r="C18" i="2"/>
  <c r="Q18" i="2" s="1"/>
  <c r="C17" i="2"/>
  <c r="B14" i="2"/>
  <c r="C8" i="2"/>
  <c r="Q8" i="2" s="1"/>
  <c r="P7" i="2"/>
  <c r="C7" i="2"/>
  <c r="Q7" i="2" s="1"/>
  <c r="C5" i="2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/>
  <c r="N27" i="1"/>
  <c r="M27" i="1"/>
  <c r="L27" i="1"/>
  <c r="K27" i="1"/>
  <c r="J27" i="1"/>
  <c r="I27" i="1"/>
  <c r="U27" i="1" s="1"/>
  <c r="G27" i="1"/>
  <c r="V27" i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32" i="1" s="1"/>
  <c r="V32" i="1" s="1"/>
  <c r="G19" i="1"/>
  <c r="V19" i="1" s="1"/>
  <c r="N18" i="1"/>
  <c r="M18" i="1"/>
  <c r="L18" i="1"/>
  <c r="G18" i="1"/>
  <c r="V18" i="1" s="1"/>
  <c r="V17" i="1"/>
  <c r="M17" i="1"/>
  <c r="L17" i="1"/>
  <c r="K17" i="1"/>
  <c r="J17" i="1"/>
  <c r="I17" i="1"/>
  <c r="G17" i="1"/>
  <c r="G16" i="1"/>
  <c r="V16" i="1" s="1"/>
  <c r="N15" i="1"/>
  <c r="M15" i="1"/>
  <c r="L15" i="1"/>
  <c r="K15" i="1"/>
  <c r="J15" i="1"/>
  <c r="I15" i="1"/>
  <c r="U15" i="1" s="1"/>
  <c r="G15" i="1"/>
  <c r="V15" i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N101" i="4" l="1"/>
  <c r="N102" i="4" s="1"/>
  <c r="O4" i="2"/>
  <c r="N4" i="2"/>
  <c r="M4" i="2"/>
  <c r="L4" i="2"/>
  <c r="K4" i="2"/>
  <c r="J4" i="2"/>
  <c r="I4" i="2"/>
  <c r="H4" i="2"/>
  <c r="G4" i="2"/>
  <c r="F4" i="2"/>
  <c r="J23" i="2"/>
  <c r="J36" i="2" s="1"/>
  <c r="J47" i="2" s="1"/>
  <c r="N12" i="12"/>
  <c r="H36" i="2"/>
  <c r="G36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1" i="2"/>
  <c r="R21" i="2" s="1"/>
  <c r="U12" i="3"/>
  <c r="W27" i="1"/>
  <c r="U17" i="3"/>
  <c r="L36" i="2"/>
  <c r="L47" i="2" s="1"/>
  <c r="E22" i="2"/>
  <c r="M36" i="2"/>
  <c r="M47" i="2" s="1"/>
  <c r="F36" i="2"/>
  <c r="I36" i="2"/>
  <c r="I47" i="2" s="1"/>
  <c r="D18" i="2"/>
  <c r="N12" i="5"/>
  <c r="E20" i="2"/>
  <c r="P20" i="2" s="1"/>
  <c r="R20" i="2" s="1"/>
  <c r="O36" i="2"/>
  <c r="R7" i="2"/>
  <c r="R8" i="2"/>
  <c r="D17" i="2"/>
  <c r="N17" i="1"/>
  <c r="N16" i="1"/>
  <c r="Q17" i="2"/>
  <c r="C36" i="2"/>
  <c r="C47" i="2" s="1"/>
  <c r="N55" i="20"/>
  <c r="P35" i="2" s="1"/>
  <c r="R35" i="2" s="1"/>
  <c r="K28" i="1"/>
  <c r="B36" i="2"/>
  <c r="B47" i="2" s="1"/>
  <c r="N19" i="1"/>
  <c r="J28" i="1"/>
  <c r="L31" i="1"/>
  <c r="M31" i="1"/>
  <c r="I28" i="1"/>
  <c r="Q5" i="2"/>
  <c r="Q14" i="2" s="1"/>
  <c r="R14" i="2" s="1"/>
  <c r="M13" i="1"/>
  <c r="L26" i="1"/>
  <c r="M28" i="1"/>
  <c r="N9" i="6"/>
  <c r="N11" i="6" s="1"/>
  <c r="C14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5" i="2"/>
  <c r="O45" i="2"/>
  <c r="G45" i="2"/>
  <c r="E45" i="2"/>
  <c r="D45" i="2"/>
  <c r="M19" i="1"/>
  <c r="L19" i="1"/>
  <c r="F45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19" i="2"/>
  <c r="R19" i="2" s="1"/>
  <c r="J18" i="1"/>
  <c r="I18" i="1"/>
  <c r="M16" i="1"/>
  <c r="N22" i="2"/>
  <c r="P24" i="2"/>
  <c r="R24" i="2" s="1"/>
  <c r="N62" i="19"/>
  <c r="N10" i="16"/>
  <c r="N77" i="16" s="1"/>
  <c r="C77" i="16"/>
  <c r="E27" i="2" s="1"/>
  <c r="P28" i="2"/>
  <c r="R28" i="2" s="1"/>
  <c r="P43" i="2"/>
  <c r="R43" i="2" s="1"/>
  <c r="P5" i="2"/>
  <c r="N6" i="7"/>
  <c r="N8" i="7" s="1"/>
  <c r="U25" i="3"/>
  <c r="U33" i="3" s="1"/>
  <c r="U30" i="3"/>
  <c r="N4" i="15"/>
  <c r="N64" i="15" s="1"/>
  <c r="P41" i="2"/>
  <c r="R41" i="2" s="1"/>
  <c r="P30" i="2"/>
  <c r="R30" i="2" s="1"/>
  <c r="N66" i="15" l="1"/>
  <c r="P23" i="2"/>
  <c r="R23" i="2" s="1"/>
  <c r="P18" i="2"/>
  <c r="R18" i="2" s="1"/>
  <c r="N36" i="2"/>
  <c r="N47" i="2" s="1"/>
  <c r="H47" i="2"/>
  <c r="G47" i="2"/>
  <c r="D36" i="2"/>
  <c r="D47" i="2" s="1"/>
  <c r="N8" i="9"/>
  <c r="F47" i="2"/>
  <c r="E36" i="2"/>
  <c r="E47" i="2" s="1"/>
  <c r="O47" i="2"/>
  <c r="R5" i="2"/>
  <c r="K36" i="2"/>
  <c r="K47" i="2" s="1"/>
  <c r="N57" i="20"/>
  <c r="N48" i="17"/>
  <c r="P26" i="2"/>
  <c r="R26" i="2" s="1"/>
  <c r="N34" i="14"/>
  <c r="P25" i="2"/>
  <c r="R25" i="2" s="1"/>
  <c r="U22" i="1"/>
  <c r="W22" i="1" s="1"/>
  <c r="P45" i="2"/>
  <c r="R45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7" i="2"/>
  <c r="R27" i="2" s="1"/>
  <c r="J26" i="1"/>
  <c r="U26" i="1" s="1"/>
  <c r="W26" i="1" s="1"/>
  <c r="P29" i="2"/>
  <c r="R29" i="2" s="1"/>
  <c r="J29" i="1"/>
  <c r="U29" i="1" s="1"/>
  <c r="W29" i="1" s="1"/>
  <c r="P17" i="2"/>
  <c r="R17" i="2" s="1"/>
  <c r="P22" i="2"/>
  <c r="R22" i="2" s="1"/>
  <c r="P36" i="2" l="1"/>
  <c r="P47" i="2" s="1"/>
  <c r="U32" i="1"/>
  <c r="W32" i="1"/>
  <c r="R36" i="2"/>
  <c r="R47" i="2" s="1"/>
</calcChain>
</file>

<file path=xl/sharedStrings.xml><?xml version="1.0" encoding="utf-8"?>
<sst xmlns="http://schemas.openxmlformats.org/spreadsheetml/2006/main" count="433" uniqueCount="179">
  <si>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</si>
  <si>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</si>
  <si>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</si>
  <si>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</si>
  <si>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</si>
  <si>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</si>
  <si>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</si>
  <si>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</si>
  <si>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</si>
  <si>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</si>
  <si>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</si>
  <si>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</si>
  <si>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</si>
  <si>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</si>
  <si>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</si>
  <si>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</si>
  <si>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</si>
  <si>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</si>
  <si>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</si>
  <si>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</si>
  <si>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</si>
  <si>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</si>
  <si>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</si>
  <si>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</si>
  <si>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</si>
  <si>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</si>
  <si>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</si>
  <si>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</si>
  <si>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</si>
  <si>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</si>
  <si>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</si>
  <si>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</si>
  <si>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</si>
  <si>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</si>
  <si>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</si>
  <si>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</si>
  <si>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</si>
  <si>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</si>
  <si>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</si>
  <si>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</si>
  <si>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</si>
  <si>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</si>
  <si>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</si>
  <si>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</si>
  <si>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</si>
  <si>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</si>
  <si>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</si>
  <si>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</si>
  <si>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</si>
  <si>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</si>
  <si>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</si>
  <si>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</si>
  <si>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</si>
  <si>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</si>
  <si>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</si>
  <si>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</si>
  <si>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</si>
  <si>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</si>
  <si>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</si>
  <si>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</si>
  <si>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</si>
  <si>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</si>
  <si>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</si>
  <si>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</si>
  <si>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</si>
  <si>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</si>
  <si>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</si>
  <si>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</si>
  <si>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</si>
  <si>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</si>
  <si>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</si>
  <si>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</si>
  <si>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</si>
  <si>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</si>
  <si>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</si>
  <si>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</si>
  <si>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</si>
  <si>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</si>
  <si>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</si>
  <si>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</si>
  <si>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</si>
  <si>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</si>
  <si>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</si>
  <si>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</si>
  <si>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</si>
  <si>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</si>
  <si>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</si>
  <si>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</si>
  <si>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</si>
  <si>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</si>
  <si>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</si>
  <si>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</si>
  <si>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</si>
  <si>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</si>
  <si>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</si>
  <si>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</si>
  <si>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</si>
  <si>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</si>
  <si>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</si>
  <si>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</si>
  <si>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</si>
  <si>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</si>
  <si>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</si>
  <si>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</si>
  <si>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</si>
  <si>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</si>
  <si>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</si>
  <si>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</si>
  <si>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</si>
  <si>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</si>
  <si>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</si>
  <si>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</si>
  <si>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</si>
  <si>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</si>
  <si>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</si>
  <si>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подшипник</t>
  </si>
  <si>
    <t>ндфл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</si>
  <si>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</si>
  <si>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</si>
  <si>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</si>
  <si>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</si>
  <si>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</si>
  <si>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</si>
  <si>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</si>
  <si>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</si>
  <si>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</si>
  <si>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</si>
  <si>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</si>
  <si>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</si>
  <si>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</si>
  <si>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</si>
  <si>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</si>
  <si>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</si>
  <si>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2024-2025гг.</t>
  </si>
  <si>
    <t>Исполнение финансового плана ТСН "КП "Согласие" за ноябрь 2024 - октябрь 2025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</si>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</sst>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Protection="0"/>
  </cellStyleXfs>
  <cellXfs count="427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4" fillId="0" borderId="6" xfId="0" applyFont="1" applyBorder="1"/>
    <xf numFmtId="0" fontId="14" fillId="0" borderId="7" xfId="0" applyFont="1" applyBorder="1"/>
    <xf numFmtId="3" fontId="12" fillId="4" borderId="8" xfId="0" applyNumberFormat="1" applyFont="1" applyFill="1" applyBorder="1" applyAlignment="1">
      <alignment horizontal="center"/>
    </xf>
    <xf numFmtId="3" fontId="12" fillId="5" borderId="8" xfId="0" applyNumberFormat="1" applyFont="1" applyFill="1" applyBorder="1" applyAlignment="1">
      <alignment horizontal="center"/>
    </xf>
    <xf numFmtId="3" fontId="14" fillId="2" borderId="8" xfId="0" applyNumberFormat="1" applyFont="1" applyFill="1" applyBorder="1"/>
    <xf numFmtId="3" fontId="14" fillId="2" borderId="8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6" borderId="8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/>
    <xf numFmtId="3" fontId="15" fillId="3" borderId="8" xfId="0" applyNumberFormat="1" applyFont="1" applyFill="1" applyBorder="1"/>
    <xf numFmtId="3" fontId="12" fillId="0" borderId="8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7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 vertical="center"/>
    </xf>
    <xf numFmtId="0" fontId="15" fillId="3" borderId="8" xfId="0" applyFont="1" applyFill="1" applyBorder="1"/>
    <xf numFmtId="0" fontId="12" fillId="7" borderId="9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vertical="center"/>
    </xf>
    <xf numFmtId="0" fontId="12" fillId="7" borderId="8" xfId="0" applyFont="1" applyFill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10" xfId="0" applyFont="1" applyBorder="1" applyAlignment="1">
      <alignment horizontal="center"/>
    </xf>
    <xf numFmtId="3" fontId="14" fillId="2" borderId="10" xfId="0" applyNumberFormat="1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0" xfId="0" applyFont="1" applyFill="1" applyBorder="1"/>
    <xf numFmtId="0" fontId="14" fillId="2" borderId="10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3" fontId="14" fillId="0" borderId="10" xfId="0" applyNumberFormat="1" applyFont="1" applyBorder="1"/>
    <xf numFmtId="0" fontId="15" fillId="3" borderId="10" xfId="0" applyFont="1" applyFill="1" applyBorder="1"/>
    <xf numFmtId="3" fontId="12" fillId="0" borderId="10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7" borderId="10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3" fontId="12" fillId="5" borderId="5" xfId="0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2" fillId="2" borderId="5" xfId="0" applyNumberFormat="1" applyFont="1" applyFill="1" applyBorder="1" applyAlignment="1">
      <alignment horizontal="center"/>
    </xf>
    <xf numFmtId="3" fontId="14" fillId="0" borderId="5" xfId="0" applyNumberFormat="1" applyFont="1" applyBorder="1"/>
    <xf numFmtId="3" fontId="15" fillId="3" borderId="5" xfId="0" applyNumberFormat="1" applyFont="1" applyFill="1" applyBorder="1"/>
    <xf numFmtId="3" fontId="12" fillId="0" borderId="5" xfId="0" applyNumberFormat="1" applyFont="1" applyBorder="1" applyAlignment="1">
      <alignment horizontal="center"/>
    </xf>
    <xf numFmtId="3" fontId="12" fillId="7" borderId="5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7" xfId="0" applyFont="1" applyBorder="1" applyAlignment="1">
      <alignment horizontal="center" vertical="center"/>
    </xf>
    <xf numFmtId="0" fontId="16" fillId="3" borderId="7" xfId="0" applyFont="1" applyFill="1" applyBorder="1"/>
    <xf numFmtId="0" fontId="12" fillId="0" borderId="8" xfId="0" applyFon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4" fillId="9" borderId="8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0" fontId="14" fillId="0" borderId="5" xfId="0" applyFont="1" applyBorder="1"/>
    <xf numFmtId="3" fontId="14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2" fillId="4" borderId="10" xfId="0" applyNumberFormat="1" applyFont="1" applyFill="1" applyBorder="1" applyAlignment="1">
      <alignment horizontal="center"/>
    </xf>
    <xf numFmtId="3" fontId="12" fillId="5" borderId="10" xfId="0" applyNumberFormat="1" applyFont="1" applyFill="1" applyBorder="1" applyAlignment="1">
      <alignment horizontal="center"/>
    </xf>
    <xf numFmtId="3" fontId="14" fillId="9" borderId="10" xfId="0" applyNumberFormat="1" applyFont="1" applyFill="1" applyBorder="1" applyAlignment="1">
      <alignment horizontal="center"/>
    </xf>
    <xf numFmtId="3" fontId="15" fillId="3" borderId="10" xfId="0" applyNumberFormat="1" applyFont="1" applyFill="1" applyBorder="1"/>
    <xf numFmtId="3" fontId="12" fillId="8" borderId="10" xfId="0" applyNumberFormat="1" applyFont="1" applyFill="1" applyBorder="1" applyAlignment="1">
      <alignment horizontal="center"/>
    </xf>
    <xf numFmtId="0" fontId="8" fillId="0" borderId="0" xfId="0" applyFont="1"/>
    <xf numFmtId="3" fontId="12" fillId="9" borderId="5" xfId="0" applyNumberFormat="1" applyFont="1" applyFill="1" applyBorder="1" applyAlignment="1">
      <alignment horizontal="center"/>
    </xf>
    <xf numFmtId="3" fontId="12" fillId="9" borderId="5" xfId="0" applyNumberFormat="1" applyFont="1" applyFill="1" applyBorder="1"/>
    <xf numFmtId="3" fontId="12" fillId="10" borderId="5" xfId="0" applyNumberFormat="1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1" borderId="16" xfId="0" applyFont="1" applyFill="1" applyBorder="1"/>
    <xf numFmtId="0" fontId="18" fillId="11" borderId="17" xfId="0" applyFont="1" applyFill="1" applyBorder="1" applyAlignment="1">
      <alignment horizontal="center"/>
    </xf>
    <xf numFmtId="0" fontId="18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8" fillId="0" borderId="16" xfId="0" applyFont="1" applyBorder="1"/>
    <xf numFmtId="0" fontId="8" fillId="0" borderId="7" xfId="0" applyFont="1" applyBorder="1"/>
    <xf numFmtId="0" fontId="0" fillId="0" borderId="16" xfId="0" applyBorder="1"/>
    <xf numFmtId="0" fontId="24" fillId="0" borderId="16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5" xfId="0" applyFont="1" applyBorder="1"/>
    <xf numFmtId="0" fontId="25" fillId="0" borderId="5" xfId="0" applyFont="1" applyBorder="1" applyAlignment="1">
      <alignment horizontal="center"/>
    </xf>
    <xf numFmtId="0" fontId="0" fillId="3" borderId="5" xfId="0" applyFill="1" applyBorder="1"/>
    <xf numFmtId="3" fontId="8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1" fillId="3" borderId="8" xfId="0" applyNumberFormat="1" applyFont="1" applyFill="1" applyBorder="1"/>
    <xf numFmtId="3" fontId="8" fillId="0" borderId="8" xfId="0" applyNumberFormat="1" applyFont="1" applyBorder="1"/>
    <xf numFmtId="3" fontId="8" fillId="0" borderId="0" xfId="0" applyNumberFormat="1" applyFont="1"/>
    <xf numFmtId="0" fontId="0" fillId="0" borderId="8" xfId="0" applyBorder="1"/>
    <xf numFmtId="0" fontId="21" fillId="3" borderId="8" xfId="0" applyFont="1" applyFill="1" applyBorder="1"/>
    <xf numFmtId="3" fontId="23" fillId="0" borderId="8" xfId="0" applyNumberFormat="1" applyFont="1" applyBorder="1"/>
    <xf numFmtId="0" fontId="12" fillId="0" borderId="0" xfId="0" applyFont="1"/>
    <xf numFmtId="3" fontId="12" fillId="0" borderId="8" xfId="0" applyNumberFormat="1" applyFont="1" applyBorder="1"/>
    <xf numFmtId="3" fontId="12" fillId="10" borderId="8" xfId="0" applyNumberFormat="1" applyFont="1" applyFill="1" applyBorder="1"/>
    <xf numFmtId="0" fontId="23" fillId="3" borderId="7" xfId="0" applyFont="1" applyFill="1" applyBorder="1"/>
    <xf numFmtId="0" fontId="26" fillId="3" borderId="8" xfId="0" applyFont="1" applyFill="1" applyBorder="1"/>
    <xf numFmtId="3" fontId="8" fillId="2" borderId="8" xfId="0" applyNumberFormat="1" applyFont="1" applyFill="1" applyBorder="1"/>
    <xf numFmtId="3" fontId="0" fillId="2" borderId="8" xfId="0" applyNumberFormat="1" applyFill="1" applyBorder="1"/>
    <xf numFmtId="3" fontId="8" fillId="3" borderId="8" xfId="0" applyNumberFormat="1" applyFont="1" applyFill="1" applyBorder="1"/>
    <xf numFmtId="3" fontId="27" fillId="3" borderId="8" xfId="0" applyNumberFormat="1" applyFont="1" applyFill="1" applyBorder="1"/>
    <xf numFmtId="3" fontId="8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1" fillId="3" borderId="5" xfId="0" applyNumberFormat="1" applyFont="1" applyFill="1" applyBorder="1"/>
    <xf numFmtId="3" fontId="27" fillId="3" borderId="5" xfId="0" applyNumberFormat="1" applyFont="1" applyFill="1" applyBorder="1"/>
    <xf numFmtId="3" fontId="0" fillId="13" borderId="8" xfId="0" applyNumberFormat="1" applyFill="1" applyBorder="1"/>
    <xf numFmtId="0" fontId="8" fillId="0" borderId="6" xfId="0" applyFont="1" applyBorder="1"/>
    <xf numFmtId="3" fontId="12" fillId="2" borderId="8" xfId="0" applyNumberFormat="1" applyFont="1" applyFill="1" applyBorder="1"/>
    <xf numFmtId="0" fontId="27" fillId="0" borderId="0" xfId="0" applyFont="1"/>
    <xf numFmtId="0" fontId="28" fillId="0" borderId="1" xfId="1" applyFont="1" applyBorder="1" applyAlignment="1">
      <alignment wrapText="1"/>
    </xf>
    <xf numFmtId="0" fontId="6" fillId="0" borderId="1" xfId="1" applyBorder="1" applyAlignment="1">
      <alignment horizontal="center"/>
    </xf>
    <xf numFmtId="0" fontId="28" fillId="0" borderId="1" xfId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0" xfId="1" applyAlignment="1">
      <alignment wrapText="1"/>
    </xf>
    <xf numFmtId="0" fontId="6" fillId="0" borderId="3" xfId="1" applyBorder="1" applyAlignment="1">
      <alignment horizontal="center"/>
    </xf>
    <xf numFmtId="0" fontId="6" fillId="0" borderId="0" xfId="1" applyAlignment="1">
      <alignment horizontal="center"/>
    </xf>
    <xf numFmtId="0" fontId="6" fillId="0" borderId="17" xfId="1" applyBorder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0" fontId="6" fillId="0" borderId="1" xfId="1" applyBorder="1" applyAlignment="1">
      <alignment wrapText="1"/>
    </xf>
    <xf numFmtId="0" fontId="6" fillId="0" borderId="5" xfId="1" applyBorder="1" applyAlignment="1">
      <alignment horizontal="center"/>
    </xf>
    <xf numFmtId="0" fontId="6" fillId="0" borderId="14" xfId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0" fontId="6" fillId="13" borderId="7" xfId="1" applyFill="1" applyBorder="1" applyAlignment="1">
      <alignment wrapText="1"/>
    </xf>
    <xf numFmtId="0" fontId="6" fillId="0" borderId="8" xfId="1" applyBorder="1" applyAlignment="1">
      <alignment horizontal="center"/>
    </xf>
    <xf numFmtId="0" fontId="6" fillId="0" borderId="7" xfId="1" applyBorder="1" applyAlignment="1">
      <alignment wrapText="1"/>
    </xf>
    <xf numFmtId="2" fontId="6" fillId="0" borderId="1" xfId="1" applyNumberFormat="1" applyBorder="1" applyAlignment="1">
      <alignment wrapText="1"/>
    </xf>
    <xf numFmtId="2" fontId="6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6" fillId="0" borderId="8" xfId="1" applyBorder="1"/>
    <xf numFmtId="3" fontId="28" fillId="8" borderId="5" xfId="1" applyNumberFormat="1" applyFont="1" applyFill="1" applyBorder="1" applyAlignment="1">
      <alignment horizontal="center"/>
    </xf>
    <xf numFmtId="164" fontId="28" fillId="8" borderId="5" xfId="2" applyNumberFormat="1" applyFont="1" applyFill="1" applyBorder="1" applyAlignment="1">
      <alignment horizontal="center"/>
    </xf>
    <xf numFmtId="0" fontId="28" fillId="0" borderId="1" xfId="1" applyFont="1" applyBorder="1"/>
    <xf numFmtId="0" fontId="6" fillId="0" borderId="0" xfId="1"/>
    <xf numFmtId="0" fontId="6" fillId="0" borderId="8" xfId="1" applyBorder="1" applyAlignment="1">
      <alignment vertical="center"/>
    </xf>
    <xf numFmtId="0" fontId="28" fillId="0" borderId="8" xfId="1" applyFont="1" applyBorder="1"/>
    <xf numFmtId="3" fontId="28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1" xfId="1" applyBorder="1"/>
    <xf numFmtId="0" fontId="28" fillId="0" borderId="8" xfId="1" applyFont="1" applyBorder="1" applyAlignment="1">
      <alignment horizontal="left"/>
    </xf>
    <xf numFmtId="0" fontId="28" fillId="0" borderId="3" xfId="1" applyFont="1" applyBorder="1" applyAlignment="1">
      <alignment horizontal="center"/>
    </xf>
    <xf numFmtId="0" fontId="6" fillId="0" borderId="7" xfId="1" applyBorder="1" applyAlignment="1">
      <alignment horizontal="left" vertical="center" wrapText="1"/>
    </xf>
    <xf numFmtId="0" fontId="6" fillId="0" borderId="7" xfId="1" applyBorder="1"/>
    <xf numFmtId="3" fontId="28" fillId="8" borderId="5" xfId="1" applyNumberFormat="1" applyFont="1" applyFill="1" applyBorder="1"/>
    <xf numFmtId="0" fontId="14" fillId="0" borderId="0" xfId="0" applyFont="1"/>
    <xf numFmtId="0" fontId="30" fillId="0" borderId="0" xfId="0" applyFont="1" applyAlignment="1">
      <alignment wrapText="1"/>
    </xf>
    <xf numFmtId="0" fontId="6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6" fillId="0" borderId="3" xfId="1" applyBorder="1"/>
    <xf numFmtId="0" fontId="6" fillId="0" borderId="17" xfId="1" applyBorder="1"/>
    <xf numFmtId="0" fontId="6" fillId="0" borderId="8" xfId="1" applyBorder="1" applyAlignment="1">
      <alignment horizontal="left"/>
    </xf>
    <xf numFmtId="0" fontId="6" fillId="0" borderId="8" xfId="1" applyBorder="1" applyAlignment="1">
      <alignment horizontal="left" vertical="center" wrapText="1"/>
    </xf>
    <xf numFmtId="0" fontId="6" fillId="0" borderId="17" xfId="1" applyBorder="1" applyAlignment="1">
      <alignment wrapText="1"/>
    </xf>
    <xf numFmtId="0" fontId="6" fillId="0" borderId="8" xfId="1" applyBorder="1" applyAlignment="1">
      <alignment wrapText="1"/>
    </xf>
    <xf numFmtId="0" fontId="6" fillId="0" borderId="2" xfId="1" applyBorder="1"/>
    <xf numFmtId="164" fontId="6" fillId="0" borderId="8" xfId="2" applyNumberFormat="1" applyFont="1" applyBorder="1"/>
    <xf numFmtId="164" fontId="6" fillId="0" borderId="13" xfId="2" applyNumberFormat="1" applyFont="1" applyBorder="1"/>
    <xf numFmtId="164" fontId="6" fillId="0" borderId="5" xfId="2" applyNumberFormat="1" applyFont="1" applyBorder="1"/>
    <xf numFmtId="164" fontId="0" fillId="0" borderId="8" xfId="2" applyNumberFormat="1" applyFont="1" applyBorder="1"/>
    <xf numFmtId="164" fontId="6" fillId="0" borderId="14" xfId="2" applyNumberFormat="1" applyFont="1" applyBorder="1"/>
    <xf numFmtId="164" fontId="6" fillId="0" borderId="0" xfId="2" applyNumberFormat="1" applyFont="1"/>
    <xf numFmtId="164" fontId="6" fillId="0" borderId="3" xfId="2" applyNumberFormat="1" applyFont="1" applyBorder="1"/>
    <xf numFmtId="164" fontId="28" fillId="8" borderId="5" xfId="2" applyNumberFormat="1" applyFont="1" applyFill="1" applyBorder="1"/>
    <xf numFmtId="43" fontId="6" fillId="0" borderId="8" xfId="2" applyFont="1" applyBorder="1"/>
    <xf numFmtId="164" fontId="6" fillId="0" borderId="1" xfId="2" applyNumberFormat="1" applyFont="1" applyBorder="1"/>
    <xf numFmtId="164" fontId="28" fillId="0" borderId="1" xfId="2" applyNumberFormat="1" applyFont="1" applyBorder="1"/>
    <xf numFmtId="164" fontId="6" fillId="0" borderId="17" xfId="2" applyNumberFormat="1" applyFont="1" applyBorder="1"/>
    <xf numFmtId="164" fontId="6" fillId="0" borderId="8" xfId="2" applyNumberFormat="1" applyFont="1" applyFill="1" applyBorder="1"/>
    <xf numFmtId="164" fontId="6" fillId="0" borderId="5" xfId="2" applyNumberFormat="1" applyFont="1" applyFill="1" applyBorder="1"/>
    <xf numFmtId="43" fontId="6" fillId="0" borderId="5" xfId="2" applyFont="1" applyBorder="1"/>
    <xf numFmtId="43" fontId="6" fillId="0" borderId="14" xfId="2" applyFont="1" applyBorder="1"/>
    <xf numFmtId="43" fontId="6" fillId="0" borderId="13" xfId="2" applyFont="1" applyBorder="1"/>
    <xf numFmtId="43" fontId="28" fillId="8" borderId="5" xfId="2" applyFont="1" applyFill="1" applyBorder="1"/>
    <xf numFmtId="43" fontId="28" fillId="0" borderId="5" xfId="2" applyFont="1" applyBorder="1"/>
    <xf numFmtId="164" fontId="29" fillId="0" borderId="8" xfId="2" applyNumberFormat="1" applyFont="1" applyBorder="1"/>
    <xf numFmtId="164" fontId="31" fillId="0" borderId="0" xfId="2" applyNumberFormat="1" applyFont="1" applyAlignment="1">
      <alignment horizontal="center"/>
    </xf>
    <xf numFmtId="43" fontId="6" fillId="0" borderId="0" xfId="2" applyFont="1"/>
    <xf numFmtId="43" fontId="6" fillId="0" borderId="3" xfId="2" applyFont="1" applyBorder="1"/>
    <xf numFmtId="43" fontId="0" fillId="0" borderId="0" xfId="2" applyFont="1"/>
    <xf numFmtId="0" fontId="5" fillId="0" borderId="8" xfId="0" applyFont="1" applyBorder="1"/>
    <xf numFmtId="0" fontId="31" fillId="0" borderId="0" xfId="0" applyFont="1"/>
    <xf numFmtId="164" fontId="31" fillId="0" borderId="0" xfId="2" applyNumberFormat="1" applyFont="1"/>
    <xf numFmtId="0" fontId="35" fillId="0" borderId="0" xfId="0" applyFont="1"/>
    <xf numFmtId="164" fontId="36" fillId="0" borderId="0" xfId="2" applyNumberFormat="1" applyFont="1" applyAlignment="1">
      <alignment horizontal="center"/>
    </xf>
    <xf numFmtId="0" fontId="37" fillId="0" borderId="0" xfId="0" applyFont="1"/>
    <xf numFmtId="164" fontId="38" fillId="0" borderId="0" xfId="2" applyNumberFormat="1" applyFont="1" applyAlignment="1">
      <alignment horizontal="center"/>
    </xf>
    <xf numFmtId="0" fontId="39" fillId="0" borderId="0" xfId="0" applyFont="1" applyAlignment="1">
      <alignment wrapText="1"/>
    </xf>
    <xf numFmtId="0" fontId="39" fillId="0" borderId="0" xfId="0" applyFont="1"/>
    <xf numFmtId="0" fontId="40" fillId="0" borderId="0" xfId="0" applyFont="1" applyAlignment="1">
      <alignment wrapText="1"/>
    </xf>
    <xf numFmtId="164" fontId="40" fillId="0" borderId="0" xfId="2" applyNumberFormat="1" applyFont="1" applyFill="1" applyBorder="1" applyAlignment="1">
      <alignment horizontal="center"/>
    </xf>
    <xf numFmtId="164" fontId="33" fillId="0" borderId="0" xfId="2" applyNumberFormat="1" applyFont="1"/>
    <xf numFmtId="0" fontId="33" fillId="0" borderId="0" xfId="0" applyFont="1"/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164" fontId="33" fillId="0" borderId="0" xfId="2" applyNumberFormat="1" applyFont="1" applyAlignment="1">
      <alignment horizontal="center"/>
    </xf>
    <xf numFmtId="0" fontId="42" fillId="2" borderId="2" xfId="0" applyFont="1" applyFill="1" applyBorder="1" applyAlignment="1">
      <alignment wrapText="1"/>
    </xf>
    <xf numFmtId="0" fontId="33" fillId="0" borderId="4" xfId="0" applyFont="1" applyBorder="1" applyAlignment="1">
      <alignment wrapText="1"/>
    </xf>
    <xf numFmtId="0" fontId="44" fillId="0" borderId="2" xfId="0" applyFont="1" applyBorder="1" applyAlignment="1">
      <alignment wrapText="1"/>
    </xf>
    <xf numFmtId="164" fontId="40" fillId="4" borderId="8" xfId="2" applyNumberFormat="1" applyFont="1" applyFill="1" applyBorder="1" applyAlignment="1">
      <alignment horizontal="center"/>
    </xf>
    <xf numFmtId="164" fontId="33" fillId="0" borderId="5" xfId="2" applyNumberFormat="1" applyFont="1" applyBorder="1" applyAlignment="1">
      <alignment horizontal="center" vertical="center" wrapText="1"/>
    </xf>
    <xf numFmtId="164" fontId="45" fillId="0" borderId="5" xfId="2" applyNumberFormat="1" applyFont="1" applyBorder="1" applyAlignment="1">
      <alignment horizontal="center" vertical="center"/>
    </xf>
    <xf numFmtId="164" fontId="43" fillId="0" borderId="4" xfId="2" applyNumberFormat="1" applyFont="1" applyBorder="1" applyAlignment="1">
      <alignment horizontal="center" vertical="center" wrapText="1"/>
    </xf>
    <xf numFmtId="164" fontId="40" fillId="5" borderId="8" xfId="2" applyNumberFormat="1" applyFont="1" applyFill="1" applyBorder="1" applyAlignment="1">
      <alignment horizontal="center"/>
    </xf>
    <xf numFmtId="164" fontId="44" fillId="2" borderId="8" xfId="2" applyNumberFormat="1" applyFont="1" applyFill="1" applyBorder="1" applyAlignment="1">
      <alignment horizontal="center"/>
    </xf>
    <xf numFmtId="164" fontId="44" fillId="2" borderId="8" xfId="2" applyNumberFormat="1" applyFont="1" applyFill="1" applyBorder="1" applyAlignment="1">
      <alignment horizontal="center" vertical="center"/>
    </xf>
    <xf numFmtId="164" fontId="36" fillId="2" borderId="8" xfId="2" applyNumberFormat="1" applyFont="1" applyFill="1" applyBorder="1" applyAlignment="1">
      <alignment horizontal="center"/>
    </xf>
    <xf numFmtId="164" fontId="40" fillId="0" borderId="8" xfId="2" applyNumberFormat="1" applyFont="1" applyBorder="1" applyAlignment="1">
      <alignment horizontal="center"/>
    </xf>
    <xf numFmtId="164" fontId="40" fillId="0" borderId="4" xfId="2" applyNumberFormat="1" applyFont="1" applyBorder="1" applyAlignment="1">
      <alignment horizontal="center"/>
    </xf>
    <xf numFmtId="164" fontId="40" fillId="7" borderId="8" xfId="2" applyNumberFormat="1" applyFont="1" applyFill="1" applyBorder="1" applyAlignment="1">
      <alignment horizontal="center"/>
    </xf>
    <xf numFmtId="164" fontId="40" fillId="4" borderId="3" xfId="2" applyNumberFormat="1" applyFont="1" applyFill="1" applyBorder="1" applyAlignment="1">
      <alignment horizontal="center"/>
    </xf>
    <xf numFmtId="164" fontId="40" fillId="5" borderId="3" xfId="2" applyNumberFormat="1" applyFont="1" applyFill="1" applyBorder="1" applyAlignment="1">
      <alignment horizontal="center"/>
    </xf>
    <xf numFmtId="164" fontId="40" fillId="0" borderId="21" xfId="2" applyNumberFormat="1" applyFont="1" applyBorder="1" applyAlignment="1">
      <alignment horizontal="center"/>
    </xf>
    <xf numFmtId="0" fontId="44" fillId="0" borderId="8" xfId="0" applyFont="1" applyBorder="1" applyAlignment="1">
      <alignment wrapText="1"/>
    </xf>
    <xf numFmtId="164" fontId="40" fillId="4" borderId="8" xfId="2" applyNumberFormat="1" applyFont="1" applyFill="1" applyBorder="1" applyAlignment="1">
      <alignment horizontal="center" vertical="center"/>
    </xf>
    <xf numFmtId="164" fontId="40" fillId="5" borderId="8" xfId="2" applyNumberFormat="1" applyFont="1" applyFill="1" applyBorder="1" applyAlignment="1">
      <alignment vertical="center"/>
    </xf>
    <xf numFmtId="164" fontId="44" fillId="0" borderId="8" xfId="2" applyNumberFormat="1" applyFont="1" applyBorder="1" applyAlignment="1">
      <alignment horizontal="center" vertical="center"/>
    </xf>
    <xf numFmtId="164" fontId="36" fillId="0" borderId="8" xfId="2" applyNumberFormat="1" applyFont="1" applyBorder="1" applyAlignment="1">
      <alignment vertical="center"/>
    </xf>
    <xf numFmtId="164" fontId="40" fillId="0" borderId="8" xfId="2" applyNumberFormat="1" applyFont="1" applyBorder="1" applyAlignment="1">
      <alignment horizontal="center" vertical="center"/>
    </xf>
    <xf numFmtId="164" fontId="40" fillId="0" borderId="8" xfId="2" applyNumberFormat="1" applyFont="1" applyBorder="1" applyAlignment="1">
      <alignment vertical="center"/>
    </xf>
    <xf numFmtId="0" fontId="34" fillId="0" borderId="8" xfId="1" applyFont="1" applyBorder="1"/>
    <xf numFmtId="164" fontId="33" fillId="0" borderId="8" xfId="2" applyNumberFormat="1" applyFont="1" applyBorder="1" applyAlignment="1">
      <alignment horizontal="center"/>
    </xf>
    <xf numFmtId="43" fontId="34" fillId="0" borderId="8" xfId="2" applyFont="1" applyBorder="1"/>
    <xf numFmtId="0" fontId="34" fillId="16" borderId="12" xfId="1" applyFont="1" applyFill="1" applyBorder="1"/>
    <xf numFmtId="164" fontId="33" fillId="16" borderId="10" xfId="2" applyNumberFormat="1" applyFont="1" applyFill="1" applyBorder="1" applyAlignment="1">
      <alignment horizontal="center"/>
    </xf>
    <xf numFmtId="164" fontId="34" fillId="16" borderId="5" xfId="2" applyNumberFormat="1" applyFont="1" applyFill="1" applyBorder="1"/>
    <xf numFmtId="164" fontId="40" fillId="0" borderId="5" xfId="2" applyNumberFormat="1" applyFont="1" applyBorder="1" applyAlignment="1">
      <alignment horizontal="center"/>
    </xf>
    <xf numFmtId="43" fontId="34" fillId="0" borderId="4" xfId="2" applyFont="1" applyBorder="1"/>
    <xf numFmtId="0" fontId="40" fillId="0" borderId="1" xfId="0" applyFont="1" applyBorder="1" applyAlignment="1">
      <alignment horizontal="left" wrapText="1"/>
    </xf>
    <xf numFmtId="164" fontId="40" fillId="4" borderId="5" xfId="2" applyNumberFormat="1" applyFont="1" applyFill="1" applyBorder="1" applyAlignment="1">
      <alignment horizontal="center"/>
    </xf>
    <xf numFmtId="164" fontId="40" fillId="5" borderId="5" xfId="2" applyNumberFormat="1" applyFont="1" applyFill="1" applyBorder="1" applyAlignment="1">
      <alignment horizontal="center"/>
    </xf>
    <xf numFmtId="164" fontId="40" fillId="2" borderId="15" xfId="2" applyNumberFormat="1" applyFont="1" applyFill="1" applyBorder="1" applyAlignment="1">
      <alignment horizontal="center"/>
    </xf>
    <xf numFmtId="164" fontId="40" fillId="0" borderId="15" xfId="2" applyNumberFormat="1" applyFont="1" applyBorder="1" applyAlignment="1">
      <alignment horizontal="center"/>
    </xf>
    <xf numFmtId="164" fontId="40" fillId="0" borderId="19" xfId="2" applyNumberFormat="1" applyFont="1" applyBorder="1" applyAlignment="1">
      <alignment horizontal="center"/>
    </xf>
    <xf numFmtId="164" fontId="40" fillId="7" borderId="15" xfId="2" applyNumberFormat="1" applyFont="1" applyFill="1" applyBorder="1" applyAlignment="1">
      <alignment horizontal="center"/>
    </xf>
    <xf numFmtId="3" fontId="33" fillId="0" borderId="0" xfId="0" applyNumberFormat="1" applyFont="1"/>
    <xf numFmtId="164" fontId="40" fillId="0" borderId="0" xfId="2" applyNumberFormat="1" applyFont="1" applyAlignment="1">
      <alignment horizontal="center"/>
    </xf>
    <xf numFmtId="0" fontId="42" fillId="9" borderId="8" xfId="0" applyFont="1" applyFill="1" applyBorder="1" applyAlignment="1">
      <alignment wrapText="1"/>
    </xf>
    <xf numFmtId="164" fontId="40" fillId="0" borderId="7" xfId="2" applyNumberFormat="1" applyFont="1" applyBorder="1" applyAlignment="1">
      <alignment horizontal="center"/>
    </xf>
    <xf numFmtId="164" fontId="40" fillId="0" borderId="1" xfId="2" applyNumberFormat="1" applyFont="1" applyBorder="1" applyAlignment="1">
      <alignment horizontal="center"/>
    </xf>
    <xf numFmtId="164" fontId="46" fillId="0" borderId="1" xfId="2" applyNumberFormat="1" applyFont="1" applyBorder="1" applyAlignment="1">
      <alignment horizontal="center"/>
    </xf>
    <xf numFmtId="164" fontId="40" fillId="8" borderId="8" xfId="2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wrapText="1"/>
    </xf>
    <xf numFmtId="164" fontId="44" fillId="9" borderId="8" xfId="2" applyNumberFormat="1" applyFont="1" applyFill="1" applyBorder="1" applyAlignment="1">
      <alignment horizontal="center"/>
    </xf>
    <xf numFmtId="164" fontId="40" fillId="8" borderId="8" xfId="2" applyNumberFormat="1" applyFont="1" applyFill="1" applyBorder="1" applyAlignment="1">
      <alignment horizontal="center"/>
    </xf>
    <xf numFmtId="164" fontId="44" fillId="9" borderId="5" xfId="2" applyNumberFormat="1" applyFont="1" applyFill="1" applyBorder="1" applyAlignment="1">
      <alignment horizontal="center"/>
    </xf>
    <xf numFmtId="0" fontId="33" fillId="0" borderId="2" xfId="0" applyFont="1" applyBorder="1" applyAlignment="1">
      <alignment wrapText="1"/>
    </xf>
    <xf numFmtId="164" fontId="44" fillId="9" borderId="3" xfId="2" applyNumberFormat="1" applyFont="1" applyFill="1" applyBorder="1" applyAlignment="1">
      <alignment horizontal="center"/>
    </xf>
    <xf numFmtId="0" fontId="43" fillId="0" borderId="0" xfId="0" applyFont="1"/>
    <xf numFmtId="164" fontId="40" fillId="4" borderId="10" xfId="2" applyNumberFormat="1" applyFont="1" applyFill="1" applyBorder="1" applyAlignment="1">
      <alignment horizontal="center"/>
    </xf>
    <xf numFmtId="164" fontId="40" fillId="5" borderId="10" xfId="2" applyNumberFormat="1" applyFont="1" applyFill="1" applyBorder="1" applyAlignment="1">
      <alignment horizontal="center"/>
    </xf>
    <xf numFmtId="164" fontId="44" fillId="9" borderId="10" xfId="2" applyNumberFormat="1" applyFont="1" applyFill="1" applyBorder="1" applyAlignment="1">
      <alignment horizontal="center"/>
    </xf>
    <xf numFmtId="164" fontId="40" fillId="0" borderId="10" xfId="2" applyNumberFormat="1" applyFont="1" applyBorder="1" applyAlignment="1">
      <alignment horizontal="center"/>
    </xf>
    <xf numFmtId="164" fontId="33" fillId="0" borderId="0" xfId="2" applyNumberFormat="1" applyFont="1" applyBorder="1" applyAlignment="1">
      <alignment horizontal="center"/>
    </xf>
    <xf numFmtId="43" fontId="34" fillId="0" borderId="0" xfId="2" applyFont="1" applyBorder="1"/>
    <xf numFmtId="164" fontId="40" fillId="0" borderId="0" xfId="2" applyNumberFormat="1" applyFont="1" applyBorder="1" applyAlignment="1">
      <alignment horizontal="center"/>
    </xf>
    <xf numFmtId="0" fontId="34" fillId="0" borderId="0" xfId="1" applyFont="1"/>
    <xf numFmtId="164" fontId="39" fillId="17" borderId="0" xfId="2" applyNumberFormat="1" applyFont="1" applyFill="1" applyAlignment="1">
      <alignment horizontal="center"/>
    </xf>
    <xf numFmtId="164" fontId="39" fillId="17" borderId="0" xfId="2" applyNumberFormat="1" applyFont="1" applyFill="1"/>
    <xf numFmtId="164" fontId="39" fillId="18" borderId="0" xfId="2" applyNumberFormat="1" applyFont="1" applyFill="1" applyAlignment="1">
      <alignment horizontal="center"/>
    </xf>
    <xf numFmtId="0" fontId="33" fillId="0" borderId="0" xfId="0" applyFont="1" applyAlignment="1">
      <alignment wrapText="1"/>
    </xf>
    <xf numFmtId="164" fontId="32" fillId="0" borderId="0" xfId="2" applyNumberFormat="1" applyFont="1" applyFill="1" applyBorder="1" applyAlignment="1">
      <alignment horizontal="center"/>
    </xf>
    <xf numFmtId="0" fontId="47" fillId="0" borderId="0" xfId="1" applyFont="1" applyAlignment="1">
      <alignment vertical="center"/>
    </xf>
    <xf numFmtId="164" fontId="33" fillId="0" borderId="0" xfId="2" applyNumberFormat="1" applyFont="1" applyBorder="1" applyAlignment="1">
      <alignment horizontal="center" vertical="center"/>
    </xf>
    <xf numFmtId="164" fontId="48" fillId="0" borderId="0" xfId="2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164" fontId="40" fillId="17" borderId="5" xfId="2" applyNumberFormat="1" applyFont="1" applyFill="1" applyBorder="1" applyAlignment="1">
      <alignment horizontal="center"/>
    </xf>
    <xf numFmtId="0" fontId="40" fillId="0" borderId="0" xfId="0" applyFont="1" applyAlignment="1">
      <alignment horizontal="left" wrapText="1"/>
    </xf>
    <xf numFmtId="164" fontId="40" fillId="0" borderId="8" xfId="2" applyNumberFormat="1" applyFont="1" applyFill="1" applyBorder="1" applyAlignment="1">
      <alignment horizontal="center"/>
    </xf>
    <xf numFmtId="0" fontId="40" fillId="0" borderId="8" xfId="0" applyFont="1" applyBorder="1" applyAlignment="1">
      <alignment wrapText="1"/>
    </xf>
    <xf numFmtId="0" fontId="33" fillId="0" borderId="8" xfId="0" applyFont="1" applyBorder="1" applyAlignment="1">
      <alignment wrapText="1"/>
    </xf>
    <xf numFmtId="0" fontId="40" fillId="17" borderId="1" xfId="0" applyFont="1" applyFill="1" applyBorder="1" applyAlignment="1">
      <alignment horizontal="left" wrapText="1"/>
    </xf>
    <xf numFmtId="0" fontId="33" fillId="0" borderId="11" xfId="0" applyFont="1" applyBorder="1" applyAlignment="1">
      <alignment wrapText="1"/>
    </xf>
    <xf numFmtId="0" fontId="40" fillId="17" borderId="5" xfId="0" applyFont="1" applyFill="1" applyBorder="1" applyAlignment="1">
      <alignment horizontal="left" wrapText="1"/>
    </xf>
    <xf numFmtId="164" fontId="40" fillId="0" borderId="10" xfId="2" applyNumberFormat="1" applyFont="1" applyFill="1" applyBorder="1" applyAlignment="1">
      <alignment horizontal="center"/>
    </xf>
    <xf numFmtId="0" fontId="49" fillId="0" borderId="0" xfId="0" applyFont="1" applyAlignment="1">
      <alignment horizontal="right" wrapText="1"/>
    </xf>
    <xf numFmtId="164" fontId="49" fillId="0" borderId="0" xfId="2" applyNumberFormat="1" applyFont="1"/>
    <xf numFmtId="164" fontId="39" fillId="16" borderId="0" xfId="2" applyNumberFormat="1" applyFont="1" applyFill="1" applyAlignment="1">
      <alignment horizontal="center"/>
    </xf>
    <xf numFmtId="164" fontId="28" fillId="8" borderId="14" xfId="1" applyNumberFormat="1" applyFont="1" applyFill="1" applyBorder="1"/>
    <xf numFmtId="43" fontId="28" fillId="8" borderId="8" xfId="2" applyFont="1" applyFill="1" applyBorder="1"/>
    <xf numFmtId="164" fontId="50" fillId="0" borderId="1" xfId="2" applyNumberFormat="1" applyFont="1" applyBorder="1" applyAlignment="1">
      <alignment horizontal="center" vertical="center"/>
    </xf>
    <xf numFmtId="164" fontId="6" fillId="16" borderId="17" xfId="2" applyNumberFormat="1" applyFont="1" applyFill="1" applyBorder="1"/>
    <xf numFmtId="0" fontId="6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0" fillId="4" borderId="3" xfId="2" applyNumberFormat="1" applyFont="1" applyFill="1" applyBorder="1"/>
    <xf numFmtId="164" fontId="40" fillId="5" borderId="3" xfId="2" applyNumberFormat="1" applyFont="1" applyFill="1" applyBorder="1" applyAlignment="1">
      <alignment vertical="center"/>
    </xf>
    <xf numFmtId="164" fontId="40" fillId="0" borderId="3" xfId="2" applyNumberFormat="1" applyFont="1" applyBorder="1" applyAlignment="1">
      <alignment vertical="center"/>
    </xf>
    <xf numFmtId="164" fontId="43" fillId="0" borderId="8" xfId="2" applyNumberFormat="1" applyFont="1" applyBorder="1" applyAlignment="1">
      <alignment horizontal="center" vertical="center" wrapText="1"/>
    </xf>
    <xf numFmtId="164" fontId="43" fillId="0" borderId="8" xfId="2" applyNumberFormat="1" applyFont="1" applyBorder="1" applyAlignment="1">
      <alignment horizontal="center" vertical="center"/>
    </xf>
    <xf numFmtId="164" fontId="43" fillId="12" borderId="8" xfId="2" applyNumberFormat="1" applyFont="1" applyFill="1" applyBorder="1" applyAlignment="1">
      <alignment horizontal="center" vertical="center" wrapText="1"/>
    </xf>
    <xf numFmtId="164" fontId="6" fillId="0" borderId="8" xfId="2" applyNumberFormat="1" applyFont="1" applyBorder="1" applyAlignment="1">
      <alignment horizontal="center"/>
    </xf>
    <xf numFmtId="2" fontId="6" fillId="0" borderId="8" xfId="1" applyNumberFormat="1" applyBorder="1"/>
    <xf numFmtId="0" fontId="6" fillId="0" borderId="8" xfId="1" applyBorder="1" applyAlignment="1">
      <alignment horizontal="left" wrapText="1"/>
    </xf>
    <xf numFmtId="2" fontId="6" fillId="0" borderId="8" xfId="1" applyNumberFormat="1" applyBorder="1" applyAlignment="1">
      <alignment wrapText="1"/>
    </xf>
    <xf numFmtId="164" fontId="40" fillId="16" borderId="4" xfId="2" applyNumberFormat="1" applyFont="1" applyFill="1" applyBorder="1" applyAlignment="1">
      <alignment horizontal="center"/>
    </xf>
    <xf numFmtId="164" fontId="40" fillId="16" borderId="11" xfId="2" applyNumberFormat="1" applyFont="1" applyFill="1" applyBorder="1" applyAlignment="1">
      <alignment horizontal="center"/>
    </xf>
    <xf numFmtId="164" fontId="40" fillId="16" borderId="10" xfId="2" applyNumberFormat="1" applyFont="1" applyFill="1" applyBorder="1" applyAlignment="1">
      <alignment horizontal="center"/>
    </xf>
    <xf numFmtId="164" fontId="40" fillId="16" borderId="8" xfId="2" applyNumberFormat="1" applyFont="1" applyFill="1" applyBorder="1" applyAlignment="1">
      <alignment horizontal="center"/>
    </xf>
    <xf numFmtId="164" fontId="44" fillId="19" borderId="8" xfId="2" applyNumberFormat="1" applyFont="1" applyFill="1" applyBorder="1" applyAlignment="1">
      <alignment horizontal="center"/>
    </xf>
    <xf numFmtId="164" fontId="44" fillId="19" borderId="5" xfId="2" applyNumberFormat="1" applyFont="1" applyFill="1" applyBorder="1" applyAlignment="1">
      <alignment horizontal="center"/>
    </xf>
    <xf numFmtId="164" fontId="36" fillId="19" borderId="5" xfId="2" applyNumberFormat="1" applyFont="1" applyFill="1" applyBorder="1" applyAlignment="1">
      <alignment horizontal="center"/>
    </xf>
    <xf numFmtId="164" fontId="44" fillId="19" borderId="10" xfId="2" applyNumberFormat="1" applyFont="1" applyFill="1" applyBorder="1" applyAlignment="1">
      <alignment horizontal="center"/>
    </xf>
    <xf numFmtId="164" fontId="6" fillId="20" borderId="8" xfId="2" applyNumberFormat="1" applyFont="1" applyFill="1" applyBorder="1"/>
    <xf numFmtId="164" fontId="6" fillId="20" borderId="13" xfId="2" applyNumberFormat="1" applyFont="1" applyFill="1" applyBorder="1"/>
    <xf numFmtId="164" fontId="6" fillId="20" borderId="5" xfId="2" applyNumberFormat="1" applyFont="1" applyFill="1" applyBorder="1"/>
    <xf numFmtId="164" fontId="6" fillId="20" borderId="14" xfId="2" applyNumberFormat="1" applyFont="1" applyFill="1" applyBorder="1"/>
    <xf numFmtId="0" fontId="51" fillId="0" borderId="1" xfId="1" applyFont="1" applyBorder="1"/>
    <xf numFmtId="0" fontId="51" fillId="0" borderId="1" xfId="1" applyFont="1" applyBorder="1" applyAlignment="1">
      <alignment horizontal="center"/>
    </xf>
    <xf numFmtId="0" fontId="52" fillId="0" borderId="1" xfId="1" applyFont="1" applyBorder="1"/>
    <xf numFmtId="0" fontId="52" fillId="0" borderId="0" xfId="1" applyFont="1"/>
    <xf numFmtId="0" fontId="53" fillId="0" borderId="0" xfId="0" applyFont="1"/>
    <xf numFmtId="0" fontId="52" fillId="0" borderId="17" xfId="1" applyFont="1" applyBorder="1" applyAlignment="1">
      <alignment horizontal="center"/>
    </xf>
    <xf numFmtId="0" fontId="52" fillId="0" borderId="3" xfId="1" applyFont="1" applyBorder="1" applyAlignment="1">
      <alignment horizontal="center"/>
    </xf>
    <xf numFmtId="0" fontId="52" fillId="0" borderId="8" xfId="1" applyFont="1" applyBorder="1" applyAlignment="1">
      <alignment wrapText="1"/>
    </xf>
    <xf numFmtId="164" fontId="53" fillId="0" borderId="8" xfId="2" applyNumberFormat="1" applyFont="1" applyBorder="1"/>
    <xf numFmtId="164" fontId="52" fillId="0" borderId="8" xfId="2" applyNumberFormat="1" applyFont="1" applyBorder="1"/>
    <xf numFmtId="0" fontId="52" fillId="0" borderId="7" xfId="1" applyFont="1" applyBorder="1"/>
    <xf numFmtId="3" fontId="51" fillId="8" borderId="5" xfId="1" applyNumberFormat="1" applyFont="1" applyFill="1" applyBorder="1"/>
    <xf numFmtId="0" fontId="53" fillId="0" borderId="0" xfId="0" applyFont="1" applyAlignment="1">
      <alignment horizontal="center"/>
    </xf>
    <xf numFmtId="3" fontId="53" fillId="0" borderId="0" xfId="0" applyNumberFormat="1" applyFont="1" applyAlignment="1">
      <alignment horizontal="center"/>
    </xf>
    <xf numFmtId="164" fontId="54" fillId="0" borderId="8" xfId="2" applyNumberFormat="1" applyFont="1" applyBorder="1"/>
    <xf numFmtId="164" fontId="6" fillId="0" borderId="5" xfId="2" applyNumberFormat="1" applyFont="1" applyFill="1" applyBorder="1" applyAlignment="1">
      <alignment horizontal="center"/>
    </xf>
    <xf numFmtId="164" fontId="6" fillId="0" borderId="14" xfId="2" applyNumberFormat="1" applyFont="1" applyFill="1" applyBorder="1"/>
    <xf numFmtId="43" fontId="6" fillId="17" borderId="8" xfId="2" applyFont="1" applyFill="1" applyBorder="1"/>
    <xf numFmtId="0" fontId="6" fillId="0" borderId="7" xfId="1" applyFont="1" applyBorder="1"/>
    <xf numFmtId="0" fontId="4" fillId="0" borderId="6" xfId="0" applyFont="1" applyBorder="1" applyAlignment="1">
      <alignment wrapText="1"/>
    </xf>
    <xf numFmtId="43" fontId="50" fillId="0" borderId="1" xfId="2" applyNumberFormat="1" applyFont="1" applyBorder="1" applyAlignment="1">
      <alignment horizontal="center" vertical="center"/>
    </xf>
    <xf numFmtId="0" fontId="55" fillId="0" borderId="8" xfId="1" applyFont="1" applyBorder="1"/>
    <xf numFmtId="0" fontId="56" fillId="0" borderId="1" xfId="1" applyFont="1" applyBorder="1"/>
    <xf numFmtId="43" fontId="40" fillId="0" borderId="1" xfId="0" applyNumberFormat="1" applyFont="1" applyBorder="1" applyAlignment="1">
      <alignment vertical="center" wrapText="1"/>
    </xf>
    <xf numFmtId="0" fontId="6" fillId="0" borderId="6" xfId="1" applyBorder="1" applyAlignment="1">
      <alignment wrapText="1"/>
    </xf>
    <xf numFmtId="0" fontId="6" fillId="0" borderId="1" xfId="1" applyFont="1" applyBorder="1"/>
    <xf numFmtId="0" fontId="6" fillId="0" borderId="0" xfId="1" applyBorder="1"/>
    <xf numFmtId="0" fontId="3" fillId="0" borderId="6" xfId="0" applyFont="1" applyBorder="1" applyAlignment="1">
      <alignment wrapText="1"/>
    </xf>
    <xf numFmtId="164" fontId="6" fillId="16" borderId="3" xfId="2" applyNumberFormat="1" applyFont="1" applyFill="1" applyBorder="1"/>
    <xf numFmtId="164" fontId="40" fillId="7" borderId="8" xfId="2" applyNumberFormat="1" applyFont="1" applyFill="1" applyBorder="1" applyAlignment="1">
      <alignment horizontal="center" vertical="center"/>
    </xf>
    <xf numFmtId="43" fontId="31" fillId="0" borderId="0" xfId="2" applyNumberFormat="1" applyFont="1"/>
    <xf numFmtId="0" fontId="2" fillId="0" borderId="8" xfId="0" applyFont="1" applyBorder="1"/>
    <xf numFmtId="164" fontId="15" fillId="18" borderId="0" xfId="2" applyNumberFormat="1" applyFont="1" applyFill="1"/>
    <xf numFmtId="0" fontId="1" fillId="0" borderId="6" xfId="0" applyFont="1" applyBorder="1" applyAlignment="1">
      <alignment wrapText="1"/>
    </xf>
    <xf numFmtId="0" fontId="56" fillId="0" borderId="1" xfId="1" applyFont="1" applyFill="1" applyBorder="1"/>
    <xf numFmtId="164" fontId="48" fillId="0" borderId="0" xfId="2" applyNumberFormat="1" applyFont="1" applyFill="1" applyBorder="1" applyAlignment="1">
      <alignment vertical="center"/>
    </xf>
    <xf numFmtId="164" fontId="15" fillId="0" borderId="0" xfId="2" applyNumberFormat="1" applyFont="1" applyAlignment="1">
      <alignment horizontal="center"/>
    </xf>
    <xf numFmtId="0" fontId="15" fillId="0" borderId="0" xfId="0" applyFont="1" applyAlignment="1">
      <alignment wrapText="1"/>
    </xf>
    <xf numFmtId="164" fontId="15" fillId="0" borderId="0" xfId="2" applyNumberFormat="1" applyFont="1"/>
    <xf numFmtId="0" fontId="15" fillId="0" borderId="0" xfId="0" applyFont="1"/>
    <xf numFmtId="164" fontId="16" fillId="0" borderId="0" xfId="2" applyNumberFormat="1" applyFont="1"/>
    <xf numFmtId="164" fontId="40" fillId="0" borderId="3" xfId="2" applyNumberFormat="1" applyFont="1" applyBorder="1" applyAlignment="1">
      <alignment horizontal="center"/>
    </xf>
    <xf numFmtId="164" fontId="40" fillId="16" borderId="21" xfId="2" applyNumberFormat="1" applyFont="1" applyFill="1" applyBorder="1" applyAlignment="1">
      <alignment horizontal="center"/>
    </xf>
    <xf numFmtId="164" fontId="40" fillId="16" borderId="3" xfId="2" applyNumberFormat="1" applyFont="1" applyFill="1" applyBorder="1" applyAlignment="1">
      <alignment horizontal="center"/>
    </xf>
    <xf numFmtId="0" fontId="57" fillId="14" borderId="8" xfId="1" applyFont="1" applyFill="1" applyBorder="1"/>
    <xf numFmtId="2" fontId="6" fillId="21" borderId="7" xfId="1" applyNumberFormat="1" applyFill="1" applyBorder="1" applyAlignment="1">
      <alignment wrapText="1"/>
    </xf>
    <xf numFmtId="2" fontId="6" fillId="22" borderId="7" xfId="1" applyNumberFormat="1" applyFill="1" applyBorder="1" applyAlignment="1">
      <alignment wrapText="1"/>
    </xf>
    <xf numFmtId="2" fontId="6" fillId="23" borderId="7" xfId="1" applyNumberFormat="1" applyFill="1" applyBorder="1" applyAlignment="1">
      <alignment wrapText="1"/>
    </xf>
    <xf numFmtId="2" fontId="6" fillId="24" borderId="7" xfId="1" applyNumberFormat="1" applyFill="1" applyBorder="1" applyAlignment="1">
      <alignment wrapText="1"/>
    </xf>
    <xf numFmtId="164" fontId="12" fillId="4" borderId="5" xfId="2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3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11" borderId="4" xfId="0" applyFont="1" applyFill="1" applyBorder="1"/>
    <xf numFmtId="0" fontId="18" fillId="11" borderId="1" xfId="0" applyFont="1" applyFill="1" applyBorder="1"/>
    <xf numFmtId="0" fontId="18" fillId="11" borderId="14" xfId="0" applyFont="1" applyFill="1" applyBorder="1"/>
    <xf numFmtId="0" fontId="19" fillId="15" borderId="2" xfId="0" applyFont="1" applyFill="1" applyBorder="1"/>
    <xf numFmtId="0" fontId="20" fillId="15" borderId="16" xfId="0" applyFont="1" applyFill="1" applyBorder="1"/>
    <xf numFmtId="0" fontId="20" fillId="15" borderId="17" xfId="0" applyFont="1" applyFill="1" applyBorder="1"/>
    <xf numFmtId="0" fontId="18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2" fillId="0" borderId="19" xfId="0" applyFont="1" applyBorder="1"/>
    <xf numFmtId="0" fontId="14" fillId="0" borderId="18" xfId="0" applyFont="1" applyBorder="1"/>
    <xf numFmtId="0" fontId="14" fillId="0" borderId="20" xfId="0" applyFont="1" applyBorder="1"/>
    <xf numFmtId="0" fontId="10" fillId="0" borderId="0" xfId="0" applyFont="1"/>
    <xf numFmtId="0" fontId="19" fillId="11" borderId="2" xfId="0" applyFont="1" applyFill="1" applyBorder="1"/>
    <xf numFmtId="0" fontId="19" fillId="11" borderId="16" xfId="0" applyFont="1" applyFill="1" applyBorder="1"/>
    <xf numFmtId="0" fontId="19" fillId="11" borderId="16" xfId="0" applyFont="1" applyFill="1" applyBorder="1" applyAlignment="1">
      <alignment horizontal="center"/>
    </xf>
    <xf numFmtId="164" fontId="15" fillId="16" borderId="0" xfId="2" applyNumberFormat="1" applyFont="1" applyFill="1" applyAlignment="1">
      <alignment horizontal="center" vertical="center"/>
    </xf>
    <xf numFmtId="164" fontId="39" fillId="17" borderId="0" xfId="2" applyNumberFormat="1" applyFont="1" applyFill="1" applyAlignment="1">
      <alignment horizontal="center" vertical="center"/>
    </xf>
    <xf numFmtId="164" fontId="15" fillId="18" borderId="0" xfId="2" applyNumberFormat="1" applyFont="1" applyFill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/>
    <xf numFmtId="0" fontId="21" fillId="0" borderId="0" xfId="0" applyFont="1" applyAlignment="1">
      <alignment wrapText="1"/>
    </xf>
    <xf numFmtId="164" fontId="21" fillId="0" borderId="0" xfId="2" applyNumberFormat="1" applyFont="1" applyAlignment="1">
      <alignment horizontal="center"/>
    </xf>
    <xf numFmtId="164" fontId="21" fillId="0" borderId="0" xfId="2" applyNumberFormat="1" applyFont="1"/>
    <xf numFmtId="0" fontId="21" fillId="0" borderId="0" xfId="0" applyFont="1"/>
    <xf numFmtId="164" fontId="15" fillId="0" borderId="0" xfId="2" applyNumberFormat="1" applyFont="1" applyAlignment="1">
      <alignment horizontal="center" vertical="center"/>
    </xf>
    <xf numFmtId="164" fontId="15" fillId="0" borderId="0" xfId="2" applyNumberFormat="1" applyFont="1" applyAlignment="1">
      <alignment horizontal="left"/>
    </xf>
    <xf numFmtId="164" fontId="21" fillId="0" borderId="0" xfId="2" applyNumberFormat="1" applyFont="1" applyAlignment="1">
      <alignment horizontal="left"/>
    </xf>
    <xf numFmtId="164" fontId="15" fillId="16" borderId="0" xfId="2" applyNumberFormat="1" applyFont="1" applyFill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389" t="s">
        <v>1</v>
      </c>
      <c r="B3" s="390"/>
      <c r="C3" s="390"/>
      <c r="D3" s="390"/>
      <c r="E3" s="391"/>
      <c r="F3" s="380" t="s">
        <v>2</v>
      </c>
      <c r="G3" s="380" t="s">
        <v>2</v>
      </c>
      <c r="H3" s="9" t="s">
        <v>3</v>
      </c>
      <c r="I3" s="393" t="s">
        <v>4</v>
      </c>
      <c r="J3" s="393" t="s">
        <v>5</v>
      </c>
      <c r="K3" s="393" t="s">
        <v>6</v>
      </c>
      <c r="L3" s="393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380" t="s">
        <v>10</v>
      </c>
      <c r="V3" s="380" t="s">
        <v>11</v>
      </c>
      <c r="W3" s="382" t="s">
        <v>12</v>
      </c>
    </row>
    <row r="4" spans="1:23" ht="0.75" customHeight="1" x14ac:dyDescent="0.25">
      <c r="A4" s="12"/>
      <c r="B4" s="13"/>
      <c r="C4" s="13"/>
      <c r="D4" s="13"/>
      <c r="E4" s="13"/>
      <c r="F4" s="392"/>
      <c r="G4" s="392"/>
      <c r="H4" s="14" t="s">
        <v>13</v>
      </c>
      <c r="I4" s="394"/>
      <c r="J4" s="394"/>
      <c r="K4" s="394"/>
      <c r="L4" s="394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392"/>
      <c r="V4" s="381"/>
      <c r="W4" s="383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384" t="s">
        <v>25</v>
      </c>
      <c r="B10" s="385"/>
      <c r="C10" s="385"/>
      <c r="D10" s="385"/>
      <c r="E10" s="386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387" t="s">
        <v>26</v>
      </c>
      <c r="B11" s="388"/>
      <c r="C11" s="388"/>
      <c r="D11" s="388"/>
      <c r="E11" s="388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расходы'!B84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771270.01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292625.02999999997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вода!B32</f>
        <v>35804.800000000003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транспорт'!B46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0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404" t="s">
        <v>48</v>
      </c>
      <c r="B32" s="405"/>
      <c r="C32" s="405"/>
      <c r="D32" s="405"/>
      <c r="E32" s="406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07" t="s">
        <v>49</v>
      </c>
      <c r="B34" s="407"/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90"/>
      <c r="W34" s="90"/>
    </row>
    <row r="35" spans="1:23" x14ac:dyDescent="0.25">
      <c r="A35" s="408" t="s">
        <v>50</v>
      </c>
      <c r="B35" s="409"/>
      <c r="C35" s="409"/>
      <c r="D35" s="409"/>
      <c r="E35" s="409"/>
      <c r="F35" s="410"/>
      <c r="G35" s="410"/>
      <c r="H35" s="409"/>
      <c r="I35" s="410"/>
      <c r="J35" s="410"/>
      <c r="K35" s="410"/>
      <c r="L35" s="409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395" t="s">
        <v>51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7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398"/>
      <c r="B38" s="399"/>
      <c r="C38" s="399"/>
      <c r="D38" s="399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  <c r="T38" s="399"/>
      <c r="U38" s="400"/>
      <c r="V38" s="90"/>
      <c r="W38" s="90"/>
    </row>
    <row r="39" spans="1:23" x14ac:dyDescent="0.25">
      <c r="A39" s="401"/>
      <c r="B39" s="402"/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3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A36:U36"/>
    <mergeCell ref="A38:U38"/>
    <mergeCell ref="A39:U39"/>
    <mergeCell ref="L3:L4"/>
    <mergeCell ref="U3:U4"/>
    <mergeCell ref="A32:E32"/>
    <mergeCell ref="A34:U34"/>
    <mergeCell ref="A35:L35"/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</mergeCells>
  <phoneticPr fontId="22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F39" sqref="F39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6"/>
      <c r="J1" s="356"/>
      <c r="K1" s="356"/>
      <c r="L1" s="356"/>
      <c r="M1" s="356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151</v>
      </c>
      <c r="B3" s="179">
        <v>609000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>SUM(B3:M3)</f>
        <v>609000</v>
      </c>
    </row>
    <row r="4" spans="1:14" x14ac:dyDescent="0.25">
      <c r="A4" s="152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ref="N4:N9" si="0">SUM(B4:M4)</f>
        <v>0</v>
      </c>
    </row>
    <row r="5" spans="1:14" x14ac:dyDescent="0.25">
      <c r="A5" s="152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>
        <f t="shared" si="0"/>
        <v>0</v>
      </c>
    </row>
    <row r="6" spans="1:14" x14ac:dyDescent="0.25">
      <c r="A6" s="152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0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>
        <f t="shared" si="0"/>
        <v>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>
        <f t="shared" si="0"/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5" t="s">
        <v>90</v>
      </c>
      <c r="B10" s="166">
        <f t="shared" ref="B10:M10" si="1">SUM(B3:B9)</f>
        <v>609000</v>
      </c>
      <c r="C10" s="166">
        <f t="shared" si="1"/>
        <v>0</v>
      </c>
      <c r="D10" s="166">
        <f t="shared" si="1"/>
        <v>0</v>
      </c>
      <c r="E10" s="166">
        <f t="shared" si="1"/>
        <v>0</v>
      </c>
      <c r="F10" s="166">
        <f t="shared" si="1"/>
        <v>0</v>
      </c>
      <c r="G10" s="166">
        <f t="shared" si="1"/>
        <v>0</v>
      </c>
      <c r="H10" s="166">
        <f t="shared" si="1"/>
        <v>0</v>
      </c>
      <c r="I10" s="166">
        <f t="shared" si="1"/>
        <v>0</v>
      </c>
      <c r="J10" s="166">
        <f t="shared" si="1"/>
        <v>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609000</v>
      </c>
    </row>
    <row r="12" spans="1:14" x14ac:dyDescent="0.25">
      <c r="N12" s="160">
        <f>SUM(B10:M10)-N10</f>
        <v>0</v>
      </c>
    </row>
  </sheetData>
  <phoneticPr fontId="22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4"/>
  <sheetViews>
    <sheetView workbookViewId="0">
      <selection activeCell="A7" sqref="A7"/>
    </sheetView>
  </sheetViews>
  <sheetFormatPr defaultRowHeight="15" x14ac:dyDescent="0.25"/>
  <cols>
    <col min="1" max="1" width="35.140625" bestFit="1" customWidth="1"/>
    <col min="3" max="3" width="10.28515625" bestFit="1" customWidth="1"/>
    <col min="13" max="1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306"/>
      <c r="B3" s="305"/>
      <c r="C3" s="185"/>
      <c r="D3" s="305"/>
      <c r="E3" s="190"/>
      <c r="F3" s="190"/>
      <c r="G3" s="305"/>
      <c r="H3" s="190"/>
      <c r="I3" s="190"/>
      <c r="J3" s="358"/>
      <c r="K3" s="185"/>
      <c r="L3" s="185"/>
      <c r="M3" s="358"/>
      <c r="N3" s="179">
        <f t="shared" ref="N3:N31" si="0">SUM(B3:M3)</f>
        <v>0</v>
      </c>
    </row>
    <row r="4" spans="1:14" x14ac:dyDescent="0.25">
      <c r="A4" s="152" t="s">
        <v>144</v>
      </c>
      <c r="B4" s="190">
        <v>26788.799999999999</v>
      </c>
      <c r="C4" s="185"/>
      <c r="D4" s="190"/>
      <c r="E4" s="190"/>
      <c r="F4" s="190"/>
      <c r="G4" s="190"/>
      <c r="H4" s="190"/>
      <c r="I4" s="190"/>
      <c r="J4" s="185"/>
      <c r="K4" s="185"/>
      <c r="L4" s="185"/>
      <c r="M4" s="185"/>
      <c r="N4" s="179">
        <f t="shared" si="0"/>
        <v>26788.799999999999</v>
      </c>
    </row>
    <row r="5" spans="1:14" x14ac:dyDescent="0.25">
      <c r="A5" s="152" t="s">
        <v>110</v>
      </c>
      <c r="B5" s="190">
        <v>5976</v>
      </c>
      <c r="C5" s="185"/>
      <c r="D5" s="190"/>
      <c r="E5" s="190"/>
      <c r="F5" s="190"/>
      <c r="G5" s="190"/>
      <c r="H5" s="190"/>
      <c r="I5" s="190"/>
      <c r="J5" s="185"/>
      <c r="K5" s="185"/>
      <c r="L5" s="185"/>
      <c r="M5" s="185"/>
      <c r="N5" s="179">
        <f t="shared" si="0"/>
        <v>5976</v>
      </c>
    </row>
    <row r="6" spans="1:14" x14ac:dyDescent="0.25">
      <c r="A6" s="177" t="s">
        <v>115</v>
      </c>
      <c r="B6" s="179">
        <v>1520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1520</v>
      </c>
    </row>
    <row r="7" spans="1:14" x14ac:dyDescent="0.25">
      <c r="A7" s="175" t="s">
        <v>115</v>
      </c>
      <c r="B7" s="179">
        <v>1520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>
        <f t="shared" si="0"/>
        <v>1520</v>
      </c>
    </row>
    <row r="8" spans="1:14" ht="15" customHeight="1" x14ac:dyDescent="0.25">
      <c r="A8" s="152"/>
      <c r="B8" s="180"/>
      <c r="C8" s="179"/>
      <c r="D8" s="180"/>
      <c r="E8" s="180"/>
      <c r="F8" s="180"/>
      <c r="G8" s="180"/>
      <c r="H8" s="180"/>
      <c r="I8" s="180"/>
      <c r="J8" s="179"/>
      <c r="K8" s="179"/>
      <c r="L8" s="179"/>
      <c r="M8" s="179"/>
      <c r="N8" s="179">
        <f t="shared" si="0"/>
        <v>0</v>
      </c>
    </row>
    <row r="9" spans="1:14" ht="15" customHeight="1" x14ac:dyDescent="0.25">
      <c r="A9" s="174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ht="15" customHeight="1" x14ac:dyDescent="0.25">
      <c r="A10" s="174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>
        <f t="shared" si="0"/>
        <v>0</v>
      </c>
    </row>
    <row r="11" spans="1:14" ht="15" customHeight="1" x14ac:dyDescent="0.25">
      <c r="A11" s="174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>
        <f t="shared" si="0"/>
        <v>0</v>
      </c>
    </row>
    <row r="12" spans="1:14" ht="15" customHeight="1" x14ac:dyDescent="0.25">
      <c r="A12" s="161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>
        <f t="shared" si="0"/>
        <v>0</v>
      </c>
    </row>
    <row r="13" spans="1:14" ht="15" customHeight="1" x14ac:dyDescent="0.25">
      <c r="A13" s="161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>
        <f t="shared" si="0"/>
        <v>0</v>
      </c>
    </row>
    <row r="14" spans="1:14" ht="15" customHeight="1" x14ac:dyDescent="0.25">
      <c r="A14" s="165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>
        <f t="shared" si="0"/>
        <v>0</v>
      </c>
    </row>
    <row r="15" spans="1:14" ht="15" customHeight="1" x14ac:dyDescent="0.25">
      <c r="A15" s="152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>
        <f t="shared" si="0"/>
        <v>0</v>
      </c>
    </row>
    <row r="16" spans="1:14" ht="15" customHeight="1" x14ac:dyDescent="0.25">
      <c r="A16" s="152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>
        <f t="shared" si="0"/>
        <v>0</v>
      </c>
    </row>
    <row r="17" spans="1:14" ht="15" customHeight="1" x14ac:dyDescent="0.25">
      <c r="A17" s="152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>
        <f t="shared" si="0"/>
        <v>0</v>
      </c>
    </row>
    <row r="18" spans="1:14" ht="15" customHeight="1" x14ac:dyDescent="0.25">
      <c r="A18" s="152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>
        <f t="shared" si="0"/>
        <v>0</v>
      </c>
    </row>
    <row r="19" spans="1:14" ht="15" customHeight="1" x14ac:dyDescent="0.25">
      <c r="A19" s="152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>
        <f t="shared" si="0"/>
        <v>0</v>
      </c>
    </row>
    <row r="20" spans="1:14" ht="15" customHeight="1" x14ac:dyDescent="0.25">
      <c r="A20" s="152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t="15" customHeight="1" x14ac:dyDescent="0.25">
      <c r="A21" s="152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t="15" customHeight="1" x14ac:dyDescent="0.25">
      <c r="A22" s="152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t="15" customHeight="1" x14ac:dyDescent="0.25">
      <c r="A23" s="152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t="15" customHeight="1" x14ac:dyDescent="0.25">
      <c r="A24" s="152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t="15" customHeight="1" x14ac:dyDescent="0.25">
      <c r="A25" s="152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t="15" customHeight="1" x14ac:dyDescent="0.25">
      <c r="A26" s="176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t="15" customHeight="1" x14ac:dyDescent="0.25">
      <c r="A27" s="152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t="15" customHeight="1" x14ac:dyDescent="0.25">
      <c r="A28" s="152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t="15" customHeight="1" x14ac:dyDescent="0.25">
      <c r="A29" s="15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ref="N29" si="1">SUM(B29:M29)</f>
        <v>0</v>
      </c>
    </row>
    <row r="30" spans="1:14" ht="15" customHeight="1" x14ac:dyDescent="0.25">
      <c r="A30" s="15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t="15" customHeight="1" x14ac:dyDescent="0.25">
      <c r="A31" s="152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t="15" customHeight="1" x14ac:dyDescent="0.25">
      <c r="A32" s="155" t="s">
        <v>90</v>
      </c>
      <c r="B32" s="153">
        <f t="shared" ref="B32:M32" si="2">SUM(B3:B31)</f>
        <v>35804.800000000003</v>
      </c>
      <c r="C32" s="153">
        <f t="shared" si="2"/>
        <v>0</v>
      </c>
      <c r="D32" s="153">
        <f t="shared" si="2"/>
        <v>0</v>
      </c>
      <c r="E32" s="153">
        <f t="shared" si="2"/>
        <v>0</v>
      </c>
      <c r="F32" s="153">
        <f t="shared" si="2"/>
        <v>0</v>
      </c>
      <c r="G32" s="153">
        <f t="shared" si="2"/>
        <v>0</v>
      </c>
      <c r="H32" s="153">
        <f t="shared" si="2"/>
        <v>0</v>
      </c>
      <c r="I32" s="153">
        <f t="shared" si="2"/>
        <v>0</v>
      </c>
      <c r="J32" s="153">
        <f t="shared" si="2"/>
        <v>0</v>
      </c>
      <c r="K32" s="153">
        <f t="shared" si="2"/>
        <v>0</v>
      </c>
      <c r="L32" s="153">
        <f t="shared" si="2"/>
        <v>0</v>
      </c>
      <c r="M32" s="153">
        <f t="shared" si="2"/>
        <v>0</v>
      </c>
      <c r="N32" s="153">
        <f>SUM(N3:N31)</f>
        <v>35804.800000000003</v>
      </c>
    </row>
    <row r="33" spans="14:14" ht="15" customHeight="1" x14ac:dyDescent="0.25"/>
    <row r="34" spans="14:14" x14ac:dyDescent="0.25">
      <c r="N34" s="160">
        <f>SUM(B32:M32)-N32</f>
        <v>0</v>
      </c>
    </row>
  </sheetData>
  <phoneticPr fontId="22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N66"/>
  <sheetViews>
    <sheetView workbookViewId="0">
      <selection activeCell="A11" sqref="A11"/>
    </sheetView>
  </sheetViews>
  <sheetFormatPr defaultRowHeight="14.25" x14ac:dyDescent="0.2"/>
  <cols>
    <col min="1" max="1" width="38.7109375" style="334" bestFit="1" customWidth="1"/>
    <col min="2" max="2" width="11.7109375" style="342" bestFit="1" customWidth="1"/>
    <col min="3" max="3" width="10.42578125" style="334" bestFit="1" customWidth="1"/>
    <col min="4" max="4" width="10.28515625" style="334" bestFit="1" customWidth="1"/>
    <col min="5" max="5" width="10.42578125" style="334" bestFit="1" customWidth="1"/>
    <col min="6" max="6" width="10.28515625" style="334" bestFit="1" customWidth="1"/>
    <col min="7" max="7" width="9" style="334" customWidth="1"/>
    <col min="8" max="8" width="10.42578125" style="334" bestFit="1" customWidth="1"/>
    <col min="9" max="9" width="11.5703125" style="334" bestFit="1" customWidth="1"/>
    <col min="10" max="11" width="10.42578125" style="334" bestFit="1" customWidth="1"/>
    <col min="12" max="13" width="9.28515625" style="334" bestFit="1" customWidth="1"/>
    <col min="14" max="14" width="12" style="334" bestFit="1" customWidth="1"/>
    <col min="15" max="16384" width="9.140625" style="334"/>
  </cols>
  <sheetData>
    <row r="1" spans="1:14" x14ac:dyDescent="0.2">
      <c r="A1" s="330" t="s">
        <v>104</v>
      </c>
      <c r="B1" s="331" t="str">
        <f>'ВСЕ затраты'!B1</f>
        <v>2024-2025гг.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3"/>
    </row>
    <row r="2" spans="1:14" x14ac:dyDescent="0.2">
      <c r="A2" s="333"/>
      <c r="B2" s="335" t="s">
        <v>9</v>
      </c>
      <c r="C2" s="336" t="s">
        <v>14</v>
      </c>
      <c r="D2" s="335" t="s">
        <v>15</v>
      </c>
      <c r="E2" s="336" t="s">
        <v>16</v>
      </c>
      <c r="F2" s="335" t="s">
        <v>17</v>
      </c>
      <c r="G2" s="336" t="s">
        <v>18</v>
      </c>
      <c r="H2" s="335" t="s">
        <v>19</v>
      </c>
      <c r="I2" s="336" t="s">
        <v>4</v>
      </c>
      <c r="J2" s="335" t="s">
        <v>5</v>
      </c>
      <c r="K2" s="336" t="s">
        <v>6</v>
      </c>
      <c r="L2" s="335" t="s">
        <v>7</v>
      </c>
      <c r="M2" s="336" t="s">
        <v>8</v>
      </c>
      <c r="N2" s="336" t="s">
        <v>90</v>
      </c>
    </row>
    <row r="3" spans="1:14" x14ac:dyDescent="0.2">
      <c r="A3" s="340" t="s">
        <v>152</v>
      </c>
      <c r="B3" s="339">
        <v>28300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>
        <f>SUM(B3:M3)</f>
        <v>28300</v>
      </c>
    </row>
    <row r="4" spans="1:14" x14ac:dyDescent="0.2">
      <c r="A4" s="337" t="s">
        <v>145</v>
      </c>
      <c r="B4" s="338">
        <f>51149.04+43683.12+57882.6</f>
        <v>152714.76</v>
      </c>
      <c r="C4" s="344"/>
      <c r="D4" s="338"/>
      <c r="E4" s="338"/>
      <c r="F4" s="338"/>
      <c r="G4" s="338"/>
      <c r="H4" s="338"/>
      <c r="I4" s="338"/>
      <c r="J4" s="338"/>
      <c r="K4" s="338"/>
      <c r="L4" s="338"/>
      <c r="M4" s="339"/>
      <c r="N4" s="339">
        <f t="shared" ref="N4:N63" si="0">SUM(B4:M4)</f>
        <v>152714.76</v>
      </c>
    </row>
    <row r="5" spans="1:14" x14ac:dyDescent="0.2">
      <c r="A5" s="340" t="s">
        <v>132</v>
      </c>
      <c r="B5" s="339">
        <f>16000+16000+16000</f>
        <v>48000</v>
      </c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>
        <f t="shared" si="0"/>
        <v>48000</v>
      </c>
    </row>
    <row r="6" spans="1:14" x14ac:dyDescent="0.2">
      <c r="A6" s="340" t="s">
        <v>153</v>
      </c>
      <c r="B6" s="339">
        <v>110432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>
        <f t="shared" si="0"/>
        <v>110432</v>
      </c>
    </row>
    <row r="7" spans="1:14" x14ac:dyDescent="0.2">
      <c r="A7" s="340" t="s">
        <v>156</v>
      </c>
      <c r="B7" s="339">
        <v>15000</v>
      </c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>
        <f t="shared" si="0"/>
        <v>15000</v>
      </c>
    </row>
    <row r="8" spans="1:14" x14ac:dyDescent="0.2">
      <c r="A8" s="340" t="s">
        <v>164</v>
      </c>
      <c r="B8" s="339">
        <v>3300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>
        <f t="shared" si="0"/>
        <v>3300</v>
      </c>
    </row>
    <row r="9" spans="1:14" x14ac:dyDescent="0.2">
      <c r="A9" s="340" t="s">
        <v>172</v>
      </c>
      <c r="B9" s="339">
        <f>1990+750+600</f>
        <v>3340</v>
      </c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>
        <f t="shared" si="0"/>
        <v>3340</v>
      </c>
    </row>
    <row r="10" spans="1:14" x14ac:dyDescent="0.2">
      <c r="A10" s="340" t="s">
        <v>173</v>
      </c>
      <c r="B10" s="339">
        <v>1200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>
        <f t="shared" si="0"/>
        <v>1200</v>
      </c>
    </row>
    <row r="11" spans="1:14" x14ac:dyDescent="0.2">
      <c r="A11" s="340" t="s">
        <v>174</v>
      </c>
      <c r="B11" s="339">
        <v>640</v>
      </c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>
        <f t="shared" si="0"/>
        <v>640</v>
      </c>
    </row>
    <row r="12" spans="1:14" x14ac:dyDescent="0.2">
      <c r="A12" s="340"/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>
        <f t="shared" si="0"/>
        <v>0</v>
      </c>
    </row>
    <row r="13" spans="1:14" x14ac:dyDescent="0.2">
      <c r="A13" s="340"/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>
        <f t="shared" si="0"/>
        <v>0</v>
      </c>
    </row>
    <row r="14" spans="1:14" x14ac:dyDescent="0.2">
      <c r="A14" s="340"/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>
        <f t="shared" si="0"/>
        <v>0</v>
      </c>
    </row>
    <row r="15" spans="1:14" x14ac:dyDescent="0.2">
      <c r="A15" s="340"/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>
        <f t="shared" si="0"/>
        <v>0</v>
      </c>
    </row>
    <row r="16" spans="1:14" x14ac:dyDescent="0.2">
      <c r="A16" s="340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>
        <f t="shared" si="0"/>
        <v>0</v>
      </c>
    </row>
    <row r="17" spans="1:14" x14ac:dyDescent="0.2">
      <c r="A17" s="340"/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>
        <f t="shared" si="0"/>
        <v>0</v>
      </c>
    </row>
    <row r="18" spans="1:14" x14ac:dyDescent="0.2">
      <c r="A18" s="340"/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>
        <f t="shared" si="0"/>
        <v>0</v>
      </c>
    </row>
    <row r="19" spans="1:14" x14ac:dyDescent="0.2">
      <c r="A19" s="340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>
        <f t="shared" si="0"/>
        <v>0</v>
      </c>
    </row>
    <row r="20" spans="1:14" x14ac:dyDescent="0.2">
      <c r="A20" s="340"/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>
        <f t="shared" si="0"/>
        <v>0</v>
      </c>
    </row>
    <row r="21" spans="1:14" x14ac:dyDescent="0.2">
      <c r="A21" s="340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>
        <f t="shared" si="0"/>
        <v>0</v>
      </c>
    </row>
    <row r="22" spans="1:14" x14ac:dyDescent="0.2">
      <c r="A22" s="340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>
        <f t="shared" si="0"/>
        <v>0</v>
      </c>
    </row>
    <row r="23" spans="1:14" x14ac:dyDescent="0.2">
      <c r="A23" s="340"/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>
        <f t="shared" si="0"/>
        <v>0</v>
      </c>
    </row>
    <row r="24" spans="1:14" x14ac:dyDescent="0.2">
      <c r="A24" s="340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>
        <f t="shared" si="0"/>
        <v>0</v>
      </c>
    </row>
    <row r="25" spans="1:14" x14ac:dyDescent="0.2">
      <c r="A25" s="340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>
        <f t="shared" si="0"/>
        <v>0</v>
      </c>
    </row>
    <row r="26" spans="1:14" x14ac:dyDescent="0.2">
      <c r="A26" s="340"/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>
        <f t="shared" si="0"/>
        <v>0</v>
      </c>
    </row>
    <row r="27" spans="1:14" x14ac:dyDescent="0.2">
      <c r="A27" s="340"/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>
        <f t="shared" si="0"/>
        <v>0</v>
      </c>
    </row>
    <row r="28" spans="1:14" x14ac:dyDescent="0.2">
      <c r="A28" s="340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>
        <f t="shared" si="0"/>
        <v>0</v>
      </c>
    </row>
    <row r="29" spans="1:14" x14ac:dyDescent="0.2">
      <c r="A29" s="340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>
        <f t="shared" si="0"/>
        <v>0</v>
      </c>
    </row>
    <row r="30" spans="1:14" x14ac:dyDescent="0.2">
      <c r="A30" s="340"/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>
        <f t="shared" si="0"/>
        <v>0</v>
      </c>
    </row>
    <row r="31" spans="1:14" x14ac:dyDescent="0.2">
      <c r="A31" s="340"/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>
        <f t="shared" si="0"/>
        <v>0</v>
      </c>
    </row>
    <row r="32" spans="1:14" x14ac:dyDescent="0.2">
      <c r="A32" s="340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>
        <f t="shared" si="0"/>
        <v>0</v>
      </c>
    </row>
    <row r="33" spans="1:14" x14ac:dyDescent="0.2">
      <c r="A33" s="340"/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>
        <f t="shared" si="0"/>
        <v>0</v>
      </c>
    </row>
    <row r="34" spans="1:14" x14ac:dyDescent="0.2">
      <c r="A34" s="340"/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>
        <f t="shared" si="0"/>
        <v>0</v>
      </c>
    </row>
    <row r="35" spans="1:14" x14ac:dyDescent="0.2">
      <c r="A35" s="340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>
        <f t="shared" si="0"/>
        <v>0</v>
      </c>
    </row>
    <row r="36" spans="1:14" x14ac:dyDescent="0.2">
      <c r="A36" s="340"/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>
        <f t="shared" si="0"/>
        <v>0</v>
      </c>
    </row>
    <row r="37" spans="1:14" x14ac:dyDescent="0.2">
      <c r="A37" s="340"/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>
        <f t="shared" si="0"/>
        <v>0</v>
      </c>
    </row>
    <row r="38" spans="1:14" x14ac:dyDescent="0.2">
      <c r="A38" s="340"/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>
        <f t="shared" si="0"/>
        <v>0</v>
      </c>
    </row>
    <row r="39" spans="1:14" x14ac:dyDescent="0.2">
      <c r="A39" s="340"/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>
        <f t="shared" si="0"/>
        <v>0</v>
      </c>
    </row>
    <row r="40" spans="1:14" x14ac:dyDescent="0.2">
      <c r="A40" s="340"/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>
        <f t="shared" si="0"/>
        <v>0</v>
      </c>
    </row>
    <row r="41" spans="1:14" x14ac:dyDescent="0.2">
      <c r="A41" s="340"/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>
        <f t="shared" si="0"/>
        <v>0</v>
      </c>
    </row>
    <row r="42" spans="1:14" x14ac:dyDescent="0.2">
      <c r="A42" s="340"/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>
        <f t="shared" si="0"/>
        <v>0</v>
      </c>
    </row>
    <row r="43" spans="1:14" x14ac:dyDescent="0.2">
      <c r="A43" s="340"/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>
        <f t="shared" si="0"/>
        <v>0</v>
      </c>
    </row>
    <row r="44" spans="1:14" x14ac:dyDescent="0.2">
      <c r="A44" s="340"/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>
        <f t="shared" si="0"/>
        <v>0</v>
      </c>
    </row>
    <row r="45" spans="1:14" x14ac:dyDescent="0.2">
      <c r="A45" s="340"/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>
        <f t="shared" si="0"/>
        <v>0</v>
      </c>
    </row>
    <row r="46" spans="1:14" x14ac:dyDescent="0.2">
      <c r="A46" s="340"/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>
        <f t="shared" si="0"/>
        <v>0</v>
      </c>
    </row>
    <row r="47" spans="1:14" x14ac:dyDescent="0.2">
      <c r="A47" s="340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>
        <f t="shared" si="0"/>
        <v>0</v>
      </c>
    </row>
    <row r="48" spans="1:14" x14ac:dyDescent="0.2">
      <c r="A48" s="340"/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>
        <f t="shared" si="0"/>
        <v>0</v>
      </c>
    </row>
    <row r="49" spans="1:14" x14ac:dyDescent="0.2">
      <c r="A49" s="340"/>
      <c r="B49" s="339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>
        <f t="shared" si="0"/>
        <v>0</v>
      </c>
    </row>
    <row r="50" spans="1:14" x14ac:dyDescent="0.2">
      <c r="A50" s="340"/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>
        <f t="shared" si="0"/>
        <v>0</v>
      </c>
    </row>
    <row r="51" spans="1:14" x14ac:dyDescent="0.2">
      <c r="A51" s="340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>
        <f t="shared" si="0"/>
        <v>0</v>
      </c>
    </row>
    <row r="52" spans="1:14" x14ac:dyDescent="0.2">
      <c r="A52" s="340"/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>
        <f t="shared" si="0"/>
        <v>0</v>
      </c>
    </row>
    <row r="53" spans="1:14" x14ac:dyDescent="0.2">
      <c r="A53" s="340"/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>
        <f t="shared" si="0"/>
        <v>0</v>
      </c>
    </row>
    <row r="54" spans="1:14" x14ac:dyDescent="0.2">
      <c r="A54" s="340"/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>
        <f t="shared" si="0"/>
        <v>0</v>
      </c>
    </row>
    <row r="55" spans="1:14" x14ac:dyDescent="0.2">
      <c r="A55" s="340"/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>
        <f t="shared" si="0"/>
        <v>0</v>
      </c>
    </row>
    <row r="56" spans="1:14" x14ac:dyDescent="0.2">
      <c r="A56" s="340"/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>
        <f t="shared" si="0"/>
        <v>0</v>
      </c>
    </row>
    <row r="57" spans="1:14" x14ac:dyDescent="0.2">
      <c r="A57" s="340"/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>
        <f t="shared" si="0"/>
        <v>0</v>
      </c>
    </row>
    <row r="58" spans="1:14" x14ac:dyDescent="0.2">
      <c r="A58" s="340"/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>
        <f t="shared" si="0"/>
        <v>0</v>
      </c>
    </row>
    <row r="59" spans="1:14" x14ac:dyDescent="0.2">
      <c r="A59" s="340"/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>
        <f t="shared" si="0"/>
        <v>0</v>
      </c>
    </row>
    <row r="60" spans="1:14" x14ac:dyDescent="0.2">
      <c r="A60" s="340"/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>
        <f t="shared" si="0"/>
        <v>0</v>
      </c>
    </row>
    <row r="61" spans="1:14" x14ac:dyDescent="0.2">
      <c r="A61" s="340"/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>
        <f t="shared" si="0"/>
        <v>0</v>
      </c>
    </row>
    <row r="62" spans="1:14" x14ac:dyDescent="0.2">
      <c r="A62" s="340"/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>
        <f t="shared" si="0"/>
        <v>0</v>
      </c>
    </row>
    <row r="63" spans="1:14" x14ac:dyDescent="0.2">
      <c r="A63" s="340"/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>
        <f t="shared" si="0"/>
        <v>0</v>
      </c>
    </row>
    <row r="64" spans="1:14" x14ac:dyDescent="0.2">
      <c r="A64" s="330" t="s">
        <v>90</v>
      </c>
      <c r="B64" s="341">
        <f>SUM(B3:B63)</f>
        <v>362926.76</v>
      </c>
      <c r="C64" s="341">
        <f t="shared" ref="C64:M64" si="1">SUM(C4:C63)</f>
        <v>0</v>
      </c>
      <c r="D64" s="341">
        <f t="shared" si="1"/>
        <v>0</v>
      </c>
      <c r="E64" s="341">
        <f t="shared" si="1"/>
        <v>0</v>
      </c>
      <c r="F64" s="341">
        <f t="shared" si="1"/>
        <v>0</v>
      </c>
      <c r="G64" s="341">
        <f t="shared" si="1"/>
        <v>0</v>
      </c>
      <c r="H64" s="341">
        <f t="shared" si="1"/>
        <v>0</v>
      </c>
      <c r="I64" s="341">
        <f t="shared" si="1"/>
        <v>0</v>
      </c>
      <c r="J64" s="341">
        <f t="shared" si="1"/>
        <v>0</v>
      </c>
      <c r="K64" s="341">
        <f t="shared" si="1"/>
        <v>0</v>
      </c>
      <c r="L64" s="341">
        <f t="shared" si="1"/>
        <v>0</v>
      </c>
      <c r="M64" s="341">
        <f t="shared" si="1"/>
        <v>0</v>
      </c>
      <c r="N64" s="341">
        <f>SUM(N3:N63)</f>
        <v>362926.76</v>
      </c>
    </row>
    <row r="66" spans="14:14" x14ac:dyDescent="0.2">
      <c r="N66" s="343">
        <f>SUM(B64:M64)-N64</f>
        <v>0</v>
      </c>
    </row>
  </sheetData>
  <phoneticPr fontId="22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9"/>
  <sheetViews>
    <sheetView workbookViewId="0">
      <selection activeCell="B6" sqref="B6"/>
    </sheetView>
  </sheetViews>
  <sheetFormatPr defaultRowHeight="15" x14ac:dyDescent="0.25"/>
  <cols>
    <col min="1" max="1" width="33.140625" bestFit="1" customWidth="1"/>
    <col min="2" max="9" width="12.85546875" bestFit="1" customWidth="1"/>
    <col min="10" max="10" width="11.85546875" bestFit="1" customWidth="1"/>
    <col min="11" max="13" width="12.85546875" bestFit="1" customWidth="1"/>
    <col min="14" max="14" width="14.5703125" style="96" bestFit="1" customWidth="1"/>
  </cols>
  <sheetData>
    <row r="1" spans="1:14" x14ac:dyDescent="0.25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4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5"/>
    </row>
    <row r="3" spans="1:14" x14ac:dyDescent="0.25">
      <c r="A3" s="374" t="s">
        <v>105</v>
      </c>
      <c r="B3" s="347">
        <v>194952.64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187">
        <f t="shared" ref="N3:N76" si="0">SUM(B3:M3)</f>
        <v>194952.64</v>
      </c>
    </row>
    <row r="4" spans="1:14" x14ac:dyDescent="0.25">
      <c r="A4" s="161" t="s">
        <v>157</v>
      </c>
      <c r="B4" s="187">
        <v>27063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93">
        <f t="shared" si="0"/>
        <v>27063</v>
      </c>
    </row>
    <row r="5" spans="1:14" x14ac:dyDescent="0.25">
      <c r="A5" s="161" t="s">
        <v>165</v>
      </c>
      <c r="B5" s="187">
        <v>7019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3">
        <f t="shared" si="0"/>
        <v>7019</v>
      </c>
    </row>
    <row r="6" spans="1:14" x14ac:dyDescent="0.25">
      <c r="A6" s="165" t="s">
        <v>166</v>
      </c>
      <c r="B6" s="187">
        <v>3732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3">
        <f t="shared" si="0"/>
        <v>3732</v>
      </c>
    </row>
    <row r="7" spans="1:14" x14ac:dyDescent="0.25">
      <c r="A7" s="161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93">
        <f t="shared" si="0"/>
        <v>0</v>
      </c>
    </row>
    <row r="8" spans="1:14" x14ac:dyDescent="0.25">
      <c r="A8" s="161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93">
        <f t="shared" si="0"/>
        <v>0</v>
      </c>
    </row>
    <row r="9" spans="1:14" x14ac:dyDescent="0.25">
      <c r="A9" s="161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93">
        <f t="shared" si="0"/>
        <v>0</v>
      </c>
    </row>
    <row r="10" spans="1:14" x14ac:dyDescent="0.25">
      <c r="A10" s="161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93">
        <f t="shared" si="0"/>
        <v>0</v>
      </c>
    </row>
    <row r="11" spans="1:14" x14ac:dyDescent="0.25">
      <c r="A11" s="161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93">
        <f t="shared" si="0"/>
        <v>0</v>
      </c>
    </row>
    <row r="12" spans="1:14" x14ac:dyDescent="0.25">
      <c r="A12" s="161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93">
        <f t="shared" si="0"/>
        <v>0</v>
      </c>
    </row>
    <row r="13" spans="1:14" x14ac:dyDescent="0.25">
      <c r="A13" s="161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93">
        <f t="shared" si="0"/>
        <v>0</v>
      </c>
    </row>
    <row r="14" spans="1:14" x14ac:dyDescent="0.25">
      <c r="A14" s="161"/>
      <c r="B14" s="152"/>
      <c r="C14" s="152"/>
      <c r="D14" s="187"/>
      <c r="E14" s="152"/>
      <c r="F14" s="152"/>
      <c r="G14" s="152"/>
      <c r="H14" s="152"/>
      <c r="I14" s="152"/>
      <c r="J14" s="152"/>
      <c r="K14" s="152"/>
      <c r="L14" s="152"/>
      <c r="M14" s="152"/>
      <c r="N14" s="181">
        <f t="shared" si="0"/>
        <v>0</v>
      </c>
    </row>
    <row r="15" spans="1:14" x14ac:dyDescent="0.25">
      <c r="A15" s="161"/>
      <c r="B15" s="152"/>
      <c r="C15" s="152"/>
      <c r="D15" s="187"/>
      <c r="E15" s="152"/>
      <c r="F15" s="152"/>
      <c r="G15" s="152"/>
      <c r="H15" s="152"/>
      <c r="I15" s="152"/>
      <c r="J15" s="152"/>
      <c r="K15" s="152"/>
      <c r="L15" s="152"/>
      <c r="M15" s="152"/>
      <c r="N15" s="181">
        <f t="shared" si="0"/>
        <v>0</v>
      </c>
    </row>
    <row r="16" spans="1:14" x14ac:dyDescent="0.25">
      <c r="A16" s="161"/>
      <c r="B16" s="152"/>
      <c r="C16" s="152"/>
      <c r="D16" s="187"/>
      <c r="E16" s="152"/>
      <c r="F16" s="152"/>
      <c r="G16" s="152"/>
      <c r="H16" s="152"/>
      <c r="I16" s="152"/>
      <c r="J16" s="152"/>
      <c r="K16" s="152"/>
      <c r="L16" s="152"/>
      <c r="M16" s="152"/>
      <c r="N16" s="181">
        <f t="shared" si="0"/>
        <v>0</v>
      </c>
    </row>
    <row r="17" spans="1:14" x14ac:dyDescent="0.25">
      <c r="A17" s="364"/>
      <c r="B17" s="152"/>
      <c r="C17" s="152"/>
      <c r="D17" s="187"/>
      <c r="E17" s="152"/>
      <c r="F17" s="152"/>
      <c r="G17" s="152"/>
      <c r="H17" s="152"/>
      <c r="I17" s="152"/>
      <c r="J17" s="152"/>
      <c r="K17" s="152"/>
      <c r="L17" s="152"/>
      <c r="M17" s="152"/>
      <c r="N17" s="181">
        <f t="shared" si="0"/>
        <v>0</v>
      </c>
    </row>
    <row r="18" spans="1:14" x14ac:dyDescent="0.25">
      <c r="A18" s="161"/>
      <c r="B18" s="152"/>
      <c r="C18" s="152"/>
      <c r="D18" s="187"/>
      <c r="E18" s="152"/>
      <c r="F18" s="152"/>
      <c r="G18" s="152"/>
      <c r="H18" s="152"/>
      <c r="I18" s="152"/>
      <c r="J18" s="152"/>
      <c r="K18" s="152"/>
      <c r="L18" s="152"/>
      <c r="M18" s="152"/>
      <c r="N18" s="181">
        <f t="shared" si="0"/>
        <v>0</v>
      </c>
    </row>
    <row r="19" spans="1:14" x14ac:dyDescent="0.25">
      <c r="A19" s="161"/>
      <c r="B19" s="152"/>
      <c r="C19" s="152"/>
      <c r="D19" s="187"/>
      <c r="E19" s="152"/>
      <c r="F19" s="152"/>
      <c r="G19" s="152"/>
      <c r="H19" s="152"/>
      <c r="I19" s="152"/>
      <c r="J19" s="152"/>
      <c r="K19" s="152"/>
      <c r="L19" s="152"/>
      <c r="M19" s="152"/>
      <c r="N19" s="181">
        <f t="shared" si="0"/>
        <v>0</v>
      </c>
    </row>
    <row r="20" spans="1:14" x14ac:dyDescent="0.25">
      <c r="A20" s="16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81">
        <f t="shared" si="0"/>
        <v>0</v>
      </c>
    </row>
    <row r="21" spans="1:14" x14ac:dyDescent="0.25">
      <c r="A21" s="16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81">
        <f t="shared" si="0"/>
        <v>0</v>
      </c>
    </row>
    <row r="22" spans="1:14" x14ac:dyDescent="0.25">
      <c r="A22" s="16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81">
        <f t="shared" si="0"/>
        <v>0</v>
      </c>
    </row>
    <row r="23" spans="1:14" x14ac:dyDescent="0.25">
      <c r="A23" s="16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81">
        <f t="shared" si="0"/>
        <v>0</v>
      </c>
    </row>
    <row r="24" spans="1:14" x14ac:dyDescent="0.25">
      <c r="A24" s="16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81">
        <f t="shared" si="0"/>
        <v>0</v>
      </c>
    </row>
    <row r="25" spans="1:14" x14ac:dyDescent="0.25">
      <c r="A25" s="16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81">
        <f t="shared" si="0"/>
        <v>0</v>
      </c>
    </row>
    <row r="26" spans="1:14" x14ac:dyDescent="0.25">
      <c r="A26" s="16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81">
        <f t="shared" si="0"/>
        <v>0</v>
      </c>
    </row>
    <row r="27" spans="1:14" x14ac:dyDescent="0.25">
      <c r="A27" s="16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81">
        <f t="shared" si="0"/>
        <v>0</v>
      </c>
    </row>
    <row r="28" spans="1:14" x14ac:dyDescent="0.25">
      <c r="A28" s="16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81">
        <f t="shared" si="0"/>
        <v>0</v>
      </c>
    </row>
    <row r="29" spans="1:14" x14ac:dyDescent="0.25">
      <c r="A29" s="16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81">
        <f t="shared" si="0"/>
        <v>0</v>
      </c>
    </row>
    <row r="30" spans="1:14" x14ac:dyDescent="0.25">
      <c r="A30" s="3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81">
        <f t="shared" si="0"/>
        <v>0</v>
      </c>
    </row>
    <row r="31" spans="1:14" x14ac:dyDescent="0.25">
      <c r="A31" s="3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81">
        <f t="shared" si="0"/>
        <v>0</v>
      </c>
    </row>
    <row r="32" spans="1:14" x14ac:dyDescent="0.25">
      <c r="A32" s="3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81">
        <f t="shared" si="0"/>
        <v>0</v>
      </c>
    </row>
    <row r="33" spans="1:14" x14ac:dyDescent="0.25">
      <c r="A33" s="355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81">
        <f t="shared" si="0"/>
        <v>0</v>
      </c>
    </row>
    <row r="34" spans="1:14" x14ac:dyDescent="0.25">
      <c r="A34" s="355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81">
        <f t="shared" si="0"/>
        <v>0</v>
      </c>
    </row>
    <row r="35" spans="1:14" x14ac:dyDescent="0.25">
      <c r="A35" s="355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81">
        <f t="shared" si="0"/>
        <v>0</v>
      </c>
    </row>
    <row r="36" spans="1:14" x14ac:dyDescent="0.25">
      <c r="A36" s="355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1">
        <f t="shared" si="0"/>
        <v>0</v>
      </c>
    </row>
    <row r="37" spans="1:14" x14ac:dyDescent="0.25">
      <c r="A37" s="355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1">
        <f t="shared" si="0"/>
        <v>0</v>
      </c>
    </row>
    <row r="38" spans="1:14" x14ac:dyDescent="0.25">
      <c r="A38" s="355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1">
        <f t="shared" si="0"/>
        <v>0</v>
      </c>
    </row>
    <row r="39" spans="1:14" x14ac:dyDescent="0.25">
      <c r="A39" s="355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1">
        <f t="shared" si="0"/>
        <v>0</v>
      </c>
    </row>
    <row r="40" spans="1:14" x14ac:dyDescent="0.25">
      <c r="A40" s="355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1">
        <f t="shared" si="0"/>
        <v>0</v>
      </c>
    </row>
    <row r="41" spans="1:14" x14ac:dyDescent="0.25">
      <c r="A41" s="355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1">
        <f t="shared" si="0"/>
        <v>0</v>
      </c>
    </row>
    <row r="42" spans="1:14" x14ac:dyDescent="0.25">
      <c r="A42" s="355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1">
        <f t="shared" si="0"/>
        <v>0</v>
      </c>
    </row>
    <row r="43" spans="1:14" x14ac:dyDescent="0.25">
      <c r="A43" s="355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1">
        <f t="shared" si="0"/>
        <v>0</v>
      </c>
    </row>
    <row r="44" spans="1:14" x14ac:dyDescent="0.25">
      <c r="A44" s="355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1">
        <f t="shared" si="0"/>
        <v>0</v>
      </c>
    </row>
    <row r="45" spans="1:14" x14ac:dyDescent="0.25">
      <c r="A45" s="355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1">
        <f t="shared" si="0"/>
        <v>0</v>
      </c>
    </row>
    <row r="46" spans="1:14" x14ac:dyDescent="0.25">
      <c r="A46" s="355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1">
        <f t="shared" si="0"/>
        <v>0</v>
      </c>
    </row>
    <row r="47" spans="1:14" x14ac:dyDescent="0.25">
      <c r="A47" s="355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1">
        <f t="shared" si="0"/>
        <v>0</v>
      </c>
    </row>
    <row r="48" spans="1:14" x14ac:dyDescent="0.25">
      <c r="A48" s="355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1">
        <f t="shared" si="0"/>
        <v>0</v>
      </c>
    </row>
    <row r="49" spans="1:14" x14ac:dyDescent="0.25">
      <c r="A49" s="355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1">
        <f t="shared" si="0"/>
        <v>0</v>
      </c>
    </row>
    <row r="50" spans="1:14" x14ac:dyDescent="0.25">
      <c r="A50" s="355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1">
        <f t="shared" si="0"/>
        <v>0</v>
      </c>
    </row>
    <row r="51" spans="1:14" x14ac:dyDescent="0.25">
      <c r="A51" s="355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1">
        <f t="shared" si="0"/>
        <v>0</v>
      </c>
    </row>
    <row r="52" spans="1:14" x14ac:dyDescent="0.25">
      <c r="A52" s="355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1">
        <f t="shared" si="0"/>
        <v>0</v>
      </c>
    </row>
    <row r="53" spans="1:14" x14ac:dyDescent="0.25">
      <c r="A53" s="355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1">
        <f t="shared" si="0"/>
        <v>0</v>
      </c>
    </row>
    <row r="54" spans="1:14" x14ac:dyDescent="0.25">
      <c r="A54" s="355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1">
        <f t="shared" si="0"/>
        <v>0</v>
      </c>
    </row>
    <row r="55" spans="1:14" x14ac:dyDescent="0.25">
      <c r="A55" s="355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1">
        <f t="shared" si="0"/>
        <v>0</v>
      </c>
    </row>
    <row r="56" spans="1:14" x14ac:dyDescent="0.25">
      <c r="A56" s="355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1">
        <f t="shared" si="0"/>
        <v>0</v>
      </c>
    </row>
    <row r="57" spans="1:14" x14ac:dyDescent="0.25">
      <c r="A57" s="355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1">
        <f t="shared" si="0"/>
        <v>0</v>
      </c>
    </row>
    <row r="58" spans="1:14" x14ac:dyDescent="0.25">
      <c r="A58" s="355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1">
        <f t="shared" si="0"/>
        <v>0</v>
      </c>
    </row>
    <row r="59" spans="1:14" x14ac:dyDescent="0.25">
      <c r="A59" s="355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1">
        <f t="shared" si="0"/>
        <v>0</v>
      </c>
    </row>
    <row r="60" spans="1:14" x14ac:dyDescent="0.25">
      <c r="A60" s="355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1">
        <f t="shared" si="0"/>
        <v>0</v>
      </c>
    </row>
    <row r="61" spans="1:14" x14ac:dyDescent="0.25">
      <c r="A61" s="355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1">
        <f t="shared" si="0"/>
        <v>0</v>
      </c>
    </row>
    <row r="62" spans="1:14" x14ac:dyDescent="0.25">
      <c r="A62" s="355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1">
        <f t="shared" si="0"/>
        <v>0</v>
      </c>
    </row>
    <row r="63" spans="1:14" x14ac:dyDescent="0.25">
      <c r="A63" s="355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1">
        <f t="shared" si="0"/>
        <v>0</v>
      </c>
    </row>
    <row r="64" spans="1:14" x14ac:dyDescent="0.25">
      <c r="A64" s="355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1">
        <f t="shared" si="0"/>
        <v>0</v>
      </c>
    </row>
    <row r="65" spans="1:14" x14ac:dyDescent="0.25">
      <c r="A65" s="355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1">
        <f t="shared" si="0"/>
        <v>0</v>
      </c>
    </row>
    <row r="66" spans="1:14" x14ac:dyDescent="0.25">
      <c r="A66" s="355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1">
        <f t="shared" ref="N66:N70" si="1">SUM(B66:M66)</f>
        <v>0</v>
      </c>
    </row>
    <row r="67" spans="1:14" x14ac:dyDescent="0.25">
      <c r="A67" s="355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1">
        <f t="shared" si="1"/>
        <v>0</v>
      </c>
    </row>
    <row r="68" spans="1:14" x14ac:dyDescent="0.25">
      <c r="A68" s="355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1">
        <f t="shared" si="1"/>
        <v>0</v>
      </c>
    </row>
    <row r="69" spans="1:14" x14ac:dyDescent="0.25">
      <c r="A69" s="355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1">
        <f t="shared" si="1"/>
        <v>0</v>
      </c>
    </row>
    <row r="70" spans="1:14" x14ac:dyDescent="0.25">
      <c r="A70" s="355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1">
        <f t="shared" si="1"/>
        <v>0</v>
      </c>
    </row>
    <row r="71" spans="1:14" x14ac:dyDescent="0.25">
      <c r="A71" s="355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1">
        <f t="shared" si="0"/>
        <v>0</v>
      </c>
    </row>
    <row r="72" spans="1:14" x14ac:dyDescent="0.25">
      <c r="A72" s="355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1">
        <f t="shared" si="0"/>
        <v>0</v>
      </c>
    </row>
    <row r="73" spans="1:14" x14ac:dyDescent="0.25">
      <c r="A73" s="355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1">
        <f t="shared" si="0"/>
        <v>0</v>
      </c>
    </row>
    <row r="74" spans="1:14" x14ac:dyDescent="0.25">
      <c r="A74" s="355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1">
        <f t="shared" si="0"/>
        <v>0</v>
      </c>
    </row>
    <row r="75" spans="1:14" x14ac:dyDescent="0.25">
      <c r="A75" s="355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1">
        <f t="shared" si="0"/>
        <v>0</v>
      </c>
    </row>
    <row r="76" spans="1:14" x14ac:dyDescent="0.25">
      <c r="A76" s="355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1">
        <f t="shared" si="0"/>
        <v>0</v>
      </c>
    </row>
    <row r="77" spans="1:14" x14ac:dyDescent="0.25">
      <c r="A77" s="155" t="s">
        <v>90</v>
      </c>
      <c r="B77" s="166">
        <f>SUM(B3:B76)</f>
        <v>232766.64</v>
      </c>
      <c r="C77" s="166">
        <f>SUM(C3:C76)</f>
        <v>0</v>
      </c>
      <c r="D77" s="166">
        <f t="shared" ref="D77:I77" si="2">SUM(D3:D76)</f>
        <v>0</v>
      </c>
      <c r="E77" s="166">
        <f t="shared" si="2"/>
        <v>0</v>
      </c>
      <c r="F77" s="166">
        <f t="shared" si="2"/>
        <v>0</v>
      </c>
      <c r="G77" s="166">
        <f t="shared" si="2"/>
        <v>0</v>
      </c>
      <c r="H77" s="166">
        <f>SUM(H3:H76)</f>
        <v>0</v>
      </c>
      <c r="I77" s="166">
        <f t="shared" si="2"/>
        <v>0</v>
      </c>
      <c r="J77" s="166">
        <f>SUM(J3:J76)</f>
        <v>0</v>
      </c>
      <c r="K77" s="166">
        <f>SUM(K3:K76)</f>
        <v>0</v>
      </c>
      <c r="L77" s="166">
        <f>SUM(L3:L76)</f>
        <v>0</v>
      </c>
      <c r="M77" s="166">
        <f>SUM(M3:M76)</f>
        <v>0</v>
      </c>
      <c r="N77" s="186">
        <f>SUM(N3:N76)</f>
        <v>232766.64</v>
      </c>
    </row>
    <row r="79" spans="1:14" x14ac:dyDescent="0.25">
      <c r="N79" s="96">
        <f>SUM(B77:M77)-N77</f>
        <v>0</v>
      </c>
    </row>
  </sheetData>
  <phoneticPr fontId="22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8"/>
  <sheetViews>
    <sheetView workbookViewId="0">
      <selection activeCell="A9" sqref="A9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126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148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345">
        <f t="shared" ref="N3:N45" si="0">SUM(B3:M3)</f>
        <v>0</v>
      </c>
    </row>
    <row r="4" spans="1:14" x14ac:dyDescent="0.25">
      <c r="A4" s="161" t="s">
        <v>167</v>
      </c>
      <c r="B4" s="191">
        <f>2411.2+1205.6+2411.2</f>
        <v>6028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345">
        <f t="shared" si="0"/>
        <v>6028</v>
      </c>
    </row>
    <row r="5" spans="1:14" x14ac:dyDescent="0.25">
      <c r="A5" s="161" t="s">
        <v>168</v>
      </c>
      <c r="B5" s="179">
        <v>810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345">
        <f t="shared" si="0"/>
        <v>810</v>
      </c>
    </row>
    <row r="6" spans="1:14" x14ac:dyDescent="0.25">
      <c r="A6" s="142" t="s">
        <v>154</v>
      </c>
      <c r="B6" s="191">
        <f>18000+22400+420+110+1700+2000+700+950+1000+1000+250</f>
        <v>48530</v>
      </c>
      <c r="C6" s="192"/>
      <c r="D6" s="346"/>
      <c r="E6" s="346"/>
      <c r="F6" s="346"/>
      <c r="G6" s="346"/>
      <c r="H6" s="346"/>
      <c r="I6" s="346"/>
      <c r="J6" s="192"/>
      <c r="K6" s="192"/>
      <c r="L6" s="192"/>
      <c r="M6" s="192"/>
      <c r="N6" s="345">
        <f>SUM(B6:M6)</f>
        <v>48530</v>
      </c>
    </row>
    <row r="7" spans="1:14" x14ac:dyDescent="0.25">
      <c r="A7" s="161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345">
        <f t="shared" si="0"/>
        <v>0</v>
      </c>
    </row>
    <row r="8" spans="1:14" x14ac:dyDescent="0.25">
      <c r="A8" s="165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45">
        <f t="shared" si="0"/>
        <v>0</v>
      </c>
    </row>
    <row r="9" spans="1:14" x14ac:dyDescent="0.25">
      <c r="A9" s="165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45">
        <f t="shared" si="0"/>
        <v>0</v>
      </c>
    </row>
    <row r="10" spans="1:14" x14ac:dyDescent="0.25">
      <c r="A10" s="165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345">
        <f t="shared" si="0"/>
        <v>0</v>
      </c>
    </row>
    <row r="11" spans="1:14" x14ac:dyDescent="0.25">
      <c r="A11" s="165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345">
        <f t="shared" si="0"/>
        <v>0</v>
      </c>
    </row>
    <row r="12" spans="1:14" x14ac:dyDescent="0.25">
      <c r="A12" s="165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345">
        <f t="shared" si="0"/>
        <v>0</v>
      </c>
    </row>
    <row r="13" spans="1:14" x14ac:dyDescent="0.25">
      <c r="A13" s="165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345">
        <f t="shared" si="0"/>
        <v>0</v>
      </c>
    </row>
    <row r="14" spans="1:14" x14ac:dyDescent="0.25">
      <c r="A14" s="165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345">
        <f t="shared" si="0"/>
        <v>0</v>
      </c>
    </row>
    <row r="15" spans="1:14" x14ac:dyDescent="0.25">
      <c r="A15" s="348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345">
        <f t="shared" si="0"/>
        <v>0</v>
      </c>
    </row>
    <row r="16" spans="1:14" x14ac:dyDescent="0.25">
      <c r="A16" s="165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345">
        <f t="shared" si="0"/>
        <v>0</v>
      </c>
    </row>
    <row r="17" spans="1:14" x14ac:dyDescent="0.25">
      <c r="A17" s="165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345">
        <f t="shared" si="0"/>
        <v>0</v>
      </c>
    </row>
    <row r="18" spans="1:14" x14ac:dyDescent="0.25">
      <c r="A18" s="165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345">
        <f t="shared" si="0"/>
        <v>0</v>
      </c>
    </row>
    <row r="19" spans="1:14" x14ac:dyDescent="0.25">
      <c r="A19" s="165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345">
        <f t="shared" si="0"/>
        <v>0</v>
      </c>
    </row>
    <row r="20" spans="1:14" x14ac:dyDescent="0.25">
      <c r="A20" s="165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345">
        <f t="shared" si="0"/>
        <v>0</v>
      </c>
    </row>
    <row r="21" spans="1:14" x14ac:dyDescent="0.25">
      <c r="A21" s="165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345">
        <f t="shared" si="0"/>
        <v>0</v>
      </c>
    </row>
    <row r="22" spans="1:14" x14ac:dyDescent="0.25">
      <c r="A22" s="165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345">
        <f t="shared" si="0"/>
        <v>0</v>
      </c>
    </row>
    <row r="23" spans="1:14" x14ac:dyDescent="0.25">
      <c r="A23" s="165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345">
        <f t="shared" si="0"/>
        <v>0</v>
      </c>
    </row>
    <row r="24" spans="1:14" x14ac:dyDescent="0.25">
      <c r="A24" s="165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345">
        <f t="shared" si="0"/>
        <v>0</v>
      </c>
    </row>
    <row r="25" spans="1:14" x14ac:dyDescent="0.25">
      <c r="A25" s="165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345">
        <f t="shared" si="0"/>
        <v>0</v>
      </c>
    </row>
    <row r="26" spans="1:14" x14ac:dyDescent="0.25">
      <c r="A26" s="165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345">
        <f t="shared" si="0"/>
        <v>0</v>
      </c>
    </row>
    <row r="27" spans="1:14" x14ac:dyDescent="0.25">
      <c r="A27" s="165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345">
        <f t="shared" si="0"/>
        <v>0</v>
      </c>
    </row>
    <row r="28" spans="1:14" x14ac:dyDescent="0.25">
      <c r="A28" s="165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345">
        <f t="shared" si="0"/>
        <v>0</v>
      </c>
    </row>
    <row r="29" spans="1:14" x14ac:dyDescent="0.25">
      <c r="A29" s="165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345">
        <f t="shared" si="0"/>
        <v>0</v>
      </c>
    </row>
    <row r="30" spans="1:14" x14ac:dyDescent="0.25">
      <c r="A30" s="165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345">
        <f t="shared" si="0"/>
        <v>0</v>
      </c>
    </row>
    <row r="31" spans="1:14" x14ac:dyDescent="0.25">
      <c r="A31" s="165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345">
        <f t="shared" si="0"/>
        <v>0</v>
      </c>
    </row>
    <row r="32" spans="1:14" x14ac:dyDescent="0.25">
      <c r="A32" s="165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345">
        <f t="shared" si="0"/>
        <v>0</v>
      </c>
    </row>
    <row r="33" spans="1:14" x14ac:dyDescent="0.25">
      <c r="A33" s="165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345">
        <f t="shared" si="0"/>
        <v>0</v>
      </c>
    </row>
    <row r="34" spans="1:14" x14ac:dyDescent="0.25">
      <c r="A34" s="165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345">
        <f t="shared" si="0"/>
        <v>0</v>
      </c>
    </row>
    <row r="35" spans="1:14" x14ac:dyDescent="0.25">
      <c r="A35" s="165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345">
        <f t="shared" si="0"/>
        <v>0</v>
      </c>
    </row>
    <row r="36" spans="1:14" x14ac:dyDescent="0.25">
      <c r="A36" s="165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345">
        <f t="shared" si="0"/>
        <v>0</v>
      </c>
    </row>
    <row r="37" spans="1:14" x14ac:dyDescent="0.25">
      <c r="A37" s="165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345">
        <f t="shared" si="0"/>
        <v>0</v>
      </c>
    </row>
    <row r="38" spans="1:14" x14ac:dyDescent="0.25">
      <c r="A38" s="165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345">
        <f t="shared" si="0"/>
        <v>0</v>
      </c>
    </row>
    <row r="39" spans="1:14" x14ac:dyDescent="0.25">
      <c r="A39" s="165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345">
        <f t="shared" ref="N39:N41" si="1">SUM(B39:M39)</f>
        <v>0</v>
      </c>
    </row>
    <row r="40" spans="1:14" x14ac:dyDescent="0.25">
      <c r="A40" s="165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345">
        <f t="shared" si="1"/>
        <v>0</v>
      </c>
    </row>
    <row r="41" spans="1:14" x14ac:dyDescent="0.25">
      <c r="A41" s="165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345">
        <f t="shared" si="1"/>
        <v>0</v>
      </c>
    </row>
    <row r="42" spans="1:14" x14ac:dyDescent="0.25">
      <c r="A42" s="165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45">
        <f t="shared" si="0"/>
        <v>0</v>
      </c>
    </row>
    <row r="43" spans="1:14" x14ac:dyDescent="0.25">
      <c r="A43" s="165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345">
        <f t="shared" si="0"/>
        <v>0</v>
      </c>
    </row>
    <row r="44" spans="1:14" x14ac:dyDescent="0.25">
      <c r="A44" s="165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345">
        <f t="shared" si="0"/>
        <v>0</v>
      </c>
    </row>
    <row r="45" spans="1:14" x14ac:dyDescent="0.25">
      <c r="A45" s="165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345">
        <f t="shared" si="0"/>
        <v>0</v>
      </c>
    </row>
    <row r="46" spans="1:14" x14ac:dyDescent="0.25">
      <c r="A46" s="155" t="s">
        <v>90</v>
      </c>
      <c r="B46" s="153">
        <f t="shared" ref="B46:M46" si="2">SUM(B3:B45)</f>
        <v>55368</v>
      </c>
      <c r="C46" s="153">
        <f t="shared" si="2"/>
        <v>0</v>
      </c>
      <c r="D46" s="153">
        <f t="shared" si="2"/>
        <v>0</v>
      </c>
      <c r="E46" s="153">
        <f t="shared" si="2"/>
        <v>0</v>
      </c>
      <c r="F46" s="153">
        <f t="shared" si="2"/>
        <v>0</v>
      </c>
      <c r="G46" s="153">
        <f t="shared" si="2"/>
        <v>0</v>
      </c>
      <c r="H46" s="153">
        <f>SUM(H3:H45)</f>
        <v>0</v>
      </c>
      <c r="I46" s="153">
        <f t="shared" si="2"/>
        <v>0</v>
      </c>
      <c r="J46" s="153">
        <f t="shared" si="2"/>
        <v>0</v>
      </c>
      <c r="K46" s="153">
        <f t="shared" si="2"/>
        <v>0</v>
      </c>
      <c r="L46" s="153">
        <f t="shared" si="2"/>
        <v>0</v>
      </c>
      <c r="M46" s="153">
        <f t="shared" si="2"/>
        <v>0</v>
      </c>
      <c r="N46" s="302">
        <f>SUM(N3:N45)</f>
        <v>55368</v>
      </c>
    </row>
    <row r="48" spans="1:14" x14ac:dyDescent="0.25">
      <c r="N48" s="160">
        <f>SUM(B46:M46)-N46</f>
        <v>0</v>
      </c>
    </row>
  </sheetData>
  <phoneticPr fontId="22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workbookViewId="0">
      <selection activeCell="A14" sqref="A14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1" width="10.28515625" style="1" bestFit="1" customWidth="1"/>
    <col min="12" max="13" width="9.28515625" style="1" bestFit="1" customWidth="1"/>
    <col min="14" max="14" width="10.28515625" style="202" bestFit="1" customWidth="1"/>
  </cols>
  <sheetData>
    <row r="1" spans="1:14" x14ac:dyDescent="0.25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00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1"/>
    </row>
    <row r="3" spans="1:14" x14ac:dyDescent="0.25">
      <c r="A3" s="177" t="s">
        <v>128</v>
      </c>
      <c r="B3" s="179">
        <v>64345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 t="shared" ref="N3:N39" si="0">SUM(B3:M3)</f>
        <v>64345</v>
      </c>
    </row>
    <row r="4" spans="1:14" x14ac:dyDescent="0.25">
      <c r="A4" s="177" t="s">
        <v>162</v>
      </c>
      <c r="B4" s="179">
        <v>2889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si="0"/>
        <v>2889</v>
      </c>
    </row>
    <row r="5" spans="1:14" x14ac:dyDescent="0.25">
      <c r="A5" s="177" t="s">
        <v>163</v>
      </c>
      <c r="B5" s="179">
        <v>1350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1350</v>
      </c>
    </row>
    <row r="6" spans="1:14" x14ac:dyDescent="0.25">
      <c r="A6" s="177" t="s">
        <v>175</v>
      </c>
      <c r="B6" s="179">
        <v>13756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13756</v>
      </c>
    </row>
    <row r="7" spans="1:14" x14ac:dyDescent="0.25">
      <c r="A7" s="165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3">
        <f t="shared" si="0"/>
        <v>0</v>
      </c>
    </row>
    <row r="8" spans="1:14" x14ac:dyDescent="0.25">
      <c r="A8" s="165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3">
        <f t="shared" si="0"/>
        <v>0</v>
      </c>
    </row>
    <row r="9" spans="1:14" x14ac:dyDescent="0.25">
      <c r="A9" s="165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3">
        <f t="shared" si="0"/>
        <v>0</v>
      </c>
    </row>
    <row r="10" spans="1:14" x14ac:dyDescent="0.25">
      <c r="A10" s="165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3">
        <f t="shared" si="0"/>
        <v>0</v>
      </c>
    </row>
    <row r="11" spans="1:14" x14ac:dyDescent="0.25">
      <c r="A11" s="165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3">
        <f t="shared" si="0"/>
        <v>0</v>
      </c>
    </row>
    <row r="12" spans="1:14" x14ac:dyDescent="0.25">
      <c r="A12" s="165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3">
        <f t="shared" si="0"/>
        <v>0</v>
      </c>
    </row>
    <row r="13" spans="1:14" x14ac:dyDescent="0.25">
      <c r="A13" s="165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3">
        <f t="shared" si="0"/>
        <v>0</v>
      </c>
    </row>
    <row r="14" spans="1:14" x14ac:dyDescent="0.25">
      <c r="A14" s="177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1">
        <f t="shared" si="0"/>
        <v>0</v>
      </c>
    </row>
    <row r="15" spans="1:14" x14ac:dyDescent="0.25">
      <c r="A15" s="177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81">
        <f t="shared" si="0"/>
        <v>0</v>
      </c>
    </row>
    <row r="16" spans="1:14" x14ac:dyDescent="0.25">
      <c r="A16" s="177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1">
        <f t="shared" si="0"/>
        <v>0</v>
      </c>
    </row>
    <row r="17" spans="1:14" x14ac:dyDescent="0.25">
      <c r="A17" s="177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1">
        <f t="shared" si="0"/>
        <v>0</v>
      </c>
    </row>
    <row r="18" spans="1:14" x14ac:dyDescent="0.25">
      <c r="A18" s="177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1">
        <f t="shared" si="0"/>
        <v>0</v>
      </c>
    </row>
    <row r="19" spans="1:14" x14ac:dyDescent="0.25">
      <c r="A19" s="177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81">
        <f t="shared" si="0"/>
        <v>0</v>
      </c>
    </row>
    <row r="20" spans="1:14" x14ac:dyDescent="0.25">
      <c r="A20" s="177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81">
        <f t="shared" si="0"/>
        <v>0</v>
      </c>
    </row>
    <row r="21" spans="1:14" x14ac:dyDescent="0.25">
      <c r="A21" s="177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81">
        <f t="shared" si="0"/>
        <v>0</v>
      </c>
    </row>
    <row r="22" spans="1:14" x14ac:dyDescent="0.25">
      <c r="A22" s="177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81">
        <f t="shared" si="0"/>
        <v>0</v>
      </c>
    </row>
    <row r="23" spans="1:14" x14ac:dyDescent="0.25">
      <c r="A23" s="177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81">
        <f t="shared" si="0"/>
        <v>0</v>
      </c>
    </row>
    <row r="24" spans="1:14" x14ac:dyDescent="0.25">
      <c r="A24" s="177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81">
        <f t="shared" si="0"/>
        <v>0</v>
      </c>
    </row>
    <row r="25" spans="1:14" x14ac:dyDescent="0.25">
      <c r="A25" s="177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81">
        <f t="shared" si="0"/>
        <v>0</v>
      </c>
    </row>
    <row r="26" spans="1:14" x14ac:dyDescent="0.25">
      <c r="A26" s="177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81">
        <f t="shared" si="0"/>
        <v>0</v>
      </c>
    </row>
    <row r="27" spans="1:14" x14ac:dyDescent="0.25">
      <c r="A27" s="177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81">
        <f t="shared" si="0"/>
        <v>0</v>
      </c>
    </row>
    <row r="28" spans="1:14" x14ac:dyDescent="0.25">
      <c r="A28" s="177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81">
        <f t="shared" si="0"/>
        <v>0</v>
      </c>
    </row>
    <row r="29" spans="1:14" x14ac:dyDescent="0.25">
      <c r="A29" s="177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81">
        <f t="shared" si="0"/>
        <v>0</v>
      </c>
    </row>
    <row r="30" spans="1:14" x14ac:dyDescent="0.25">
      <c r="A30" s="177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81">
        <f t="shared" si="0"/>
        <v>0</v>
      </c>
    </row>
    <row r="31" spans="1:14" x14ac:dyDescent="0.25">
      <c r="A31" s="177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81">
        <f t="shared" si="0"/>
        <v>0</v>
      </c>
    </row>
    <row r="32" spans="1:14" x14ac:dyDescent="0.25">
      <c r="A32" s="177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81">
        <f t="shared" si="0"/>
        <v>0</v>
      </c>
    </row>
    <row r="33" spans="1:14" x14ac:dyDescent="0.25">
      <c r="A33" s="177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81">
        <f t="shared" si="0"/>
        <v>0</v>
      </c>
    </row>
    <row r="34" spans="1:14" x14ac:dyDescent="0.25">
      <c r="A34" s="177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81">
        <f t="shared" si="0"/>
        <v>0</v>
      </c>
    </row>
    <row r="35" spans="1:14" x14ac:dyDescent="0.25">
      <c r="A35" s="177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81">
        <f t="shared" si="0"/>
        <v>0</v>
      </c>
    </row>
    <row r="36" spans="1:14" x14ac:dyDescent="0.25">
      <c r="A36" s="177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81">
        <f t="shared" si="0"/>
        <v>0</v>
      </c>
    </row>
    <row r="37" spans="1:14" x14ac:dyDescent="0.25">
      <c r="A37" s="177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81">
        <f t="shared" si="0"/>
        <v>0</v>
      </c>
    </row>
    <row r="38" spans="1:14" x14ac:dyDescent="0.25">
      <c r="A38" s="177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81">
        <f t="shared" si="0"/>
        <v>0</v>
      </c>
    </row>
    <row r="39" spans="1:14" x14ac:dyDescent="0.25">
      <c r="A39" s="177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81">
        <f t="shared" si="0"/>
        <v>0</v>
      </c>
    </row>
    <row r="40" spans="1:14" x14ac:dyDescent="0.25">
      <c r="A40" s="177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81">
        <f t="shared" ref="N40:N61" si="1">SUM(B40:M40)</f>
        <v>0</v>
      </c>
    </row>
    <row r="41" spans="1:14" x14ac:dyDescent="0.25">
      <c r="A41" s="177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81">
        <f t="shared" si="1"/>
        <v>0</v>
      </c>
    </row>
    <row r="42" spans="1:14" x14ac:dyDescent="0.25">
      <c r="A42" s="177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81">
        <f t="shared" si="1"/>
        <v>0</v>
      </c>
    </row>
    <row r="43" spans="1:14" x14ac:dyDescent="0.25">
      <c r="A43" s="177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81">
        <f t="shared" si="1"/>
        <v>0</v>
      </c>
    </row>
    <row r="44" spans="1:14" x14ac:dyDescent="0.25">
      <c r="A44" s="177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81">
        <f t="shared" si="1"/>
        <v>0</v>
      </c>
    </row>
    <row r="45" spans="1:14" x14ac:dyDescent="0.25">
      <c r="A45" s="177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81">
        <f t="shared" si="1"/>
        <v>0</v>
      </c>
    </row>
    <row r="46" spans="1:14" x14ac:dyDescent="0.25">
      <c r="A46" s="177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81">
        <f t="shared" si="1"/>
        <v>0</v>
      </c>
    </row>
    <row r="47" spans="1:14" x14ac:dyDescent="0.25">
      <c r="A47" s="177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81">
        <f t="shared" si="1"/>
        <v>0</v>
      </c>
    </row>
    <row r="48" spans="1:14" x14ac:dyDescent="0.25">
      <c r="A48" s="177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81">
        <f t="shared" si="1"/>
        <v>0</v>
      </c>
    </row>
    <row r="49" spans="1:14" x14ac:dyDescent="0.25">
      <c r="A49" s="177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81">
        <f t="shared" si="1"/>
        <v>0</v>
      </c>
    </row>
    <row r="50" spans="1:14" x14ac:dyDescent="0.25">
      <c r="A50" s="177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81">
        <f t="shared" si="1"/>
        <v>0</v>
      </c>
    </row>
    <row r="51" spans="1:14" x14ac:dyDescent="0.25">
      <c r="A51" s="177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81">
        <f t="shared" si="1"/>
        <v>0</v>
      </c>
    </row>
    <row r="52" spans="1:14" x14ac:dyDescent="0.25">
      <c r="A52" s="177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81">
        <f t="shared" si="1"/>
        <v>0</v>
      </c>
    </row>
    <row r="53" spans="1:14" x14ac:dyDescent="0.25">
      <c r="A53" s="177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81">
        <f t="shared" si="1"/>
        <v>0</v>
      </c>
    </row>
    <row r="54" spans="1:14" x14ac:dyDescent="0.25">
      <c r="A54" s="177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81">
        <f t="shared" si="1"/>
        <v>0</v>
      </c>
    </row>
    <row r="55" spans="1:14" x14ac:dyDescent="0.25">
      <c r="A55" s="177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81">
        <f t="shared" si="1"/>
        <v>0</v>
      </c>
    </row>
    <row r="56" spans="1:14" x14ac:dyDescent="0.25">
      <c r="A56" s="177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81">
        <f t="shared" si="1"/>
        <v>0</v>
      </c>
    </row>
    <row r="57" spans="1:14" x14ac:dyDescent="0.25">
      <c r="A57" s="177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81">
        <f t="shared" si="1"/>
        <v>0</v>
      </c>
    </row>
    <row r="58" spans="1:14" x14ac:dyDescent="0.25">
      <c r="A58" s="177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81">
        <f t="shared" si="1"/>
        <v>0</v>
      </c>
    </row>
    <row r="59" spans="1:14" x14ac:dyDescent="0.25">
      <c r="A59" s="177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81">
        <f t="shared" si="1"/>
        <v>0</v>
      </c>
    </row>
    <row r="60" spans="1:14" x14ac:dyDescent="0.25">
      <c r="A60" s="177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81">
        <f t="shared" si="1"/>
        <v>0</v>
      </c>
    </row>
    <row r="61" spans="1:14" x14ac:dyDescent="0.25">
      <c r="A61" s="177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81">
        <f t="shared" si="1"/>
        <v>0</v>
      </c>
    </row>
    <row r="62" spans="1:14" x14ac:dyDescent="0.25">
      <c r="A62" s="133" t="s">
        <v>90</v>
      </c>
      <c r="B62" s="186">
        <f t="shared" ref="B62:N62" si="2">SUM(B3:B61)</f>
        <v>82340</v>
      </c>
      <c r="C62" s="186">
        <f t="shared" si="2"/>
        <v>0</v>
      </c>
      <c r="D62" s="186">
        <f t="shared" si="2"/>
        <v>0</v>
      </c>
      <c r="E62" s="186">
        <f t="shared" si="2"/>
        <v>0</v>
      </c>
      <c r="F62" s="186">
        <f t="shared" si="2"/>
        <v>0</v>
      </c>
      <c r="G62" s="186">
        <f t="shared" si="2"/>
        <v>0</v>
      </c>
      <c r="H62" s="186">
        <f>SUM(H3:H61)</f>
        <v>0</v>
      </c>
      <c r="I62" s="186">
        <f t="shared" si="2"/>
        <v>0</v>
      </c>
      <c r="J62" s="186">
        <f t="shared" si="2"/>
        <v>0</v>
      </c>
      <c r="K62" s="186">
        <f t="shared" si="2"/>
        <v>0</v>
      </c>
      <c r="L62" s="186">
        <f t="shared" si="2"/>
        <v>0</v>
      </c>
      <c r="M62" s="186">
        <f t="shared" si="2"/>
        <v>0</v>
      </c>
      <c r="N62" s="186">
        <f t="shared" si="2"/>
        <v>82340</v>
      </c>
    </row>
    <row r="64" spans="1:14" x14ac:dyDescent="0.25">
      <c r="N64" s="202">
        <f>SUM(B62:M62)-N62</f>
        <v>0</v>
      </c>
    </row>
  </sheetData>
  <phoneticPr fontId="2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7"/>
  <sheetViews>
    <sheetView workbookViewId="0">
      <selection activeCell="O4" sqref="O4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4" x14ac:dyDescent="0.25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78" t="s">
        <v>9</v>
      </c>
      <c r="C2" s="172" t="s">
        <v>14</v>
      </c>
      <c r="D2" s="178" t="s">
        <v>15</v>
      </c>
      <c r="E2" s="172" t="s">
        <v>16</v>
      </c>
      <c r="F2" s="178" t="s">
        <v>17</v>
      </c>
      <c r="G2" s="172" t="s">
        <v>18</v>
      </c>
      <c r="H2" s="178" t="s">
        <v>19</v>
      </c>
      <c r="I2" s="172" t="s">
        <v>4</v>
      </c>
      <c r="J2" s="178" t="s">
        <v>5</v>
      </c>
      <c r="K2" s="172" t="s">
        <v>6</v>
      </c>
      <c r="L2" s="178" t="s">
        <v>7</v>
      </c>
      <c r="M2" s="172" t="s">
        <v>8</v>
      </c>
      <c r="N2" s="152"/>
    </row>
    <row r="3" spans="1:14" x14ac:dyDescent="0.25">
      <c r="A3" s="177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 t="shared" ref="N3:N54" si="0">SUM(B3:M3)</f>
        <v>0</v>
      </c>
    </row>
    <row r="4" spans="1:14" s="334" customFormat="1" ht="14.25" x14ac:dyDescent="0.2">
      <c r="A4" s="340"/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>
        <f t="shared" ref="N4:N6" si="1">SUM(B4:M4)</f>
        <v>0</v>
      </c>
    </row>
    <row r="5" spans="1:14" s="334" customFormat="1" ht="14.25" x14ac:dyDescent="0.2">
      <c r="A5" s="340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>
        <f t="shared" si="1"/>
        <v>0</v>
      </c>
    </row>
    <row r="6" spans="1:14" s="334" customFormat="1" ht="14.25" x14ac:dyDescent="0.2">
      <c r="A6" s="340"/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>
        <f t="shared" si="1"/>
        <v>0</v>
      </c>
    </row>
    <row r="7" spans="1:14" s="334" customFormat="1" ht="14.25" x14ac:dyDescent="0.2">
      <c r="A7" s="340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>
        <f>SUM(B7:M7)</f>
        <v>0</v>
      </c>
    </row>
    <row r="8" spans="1:14" x14ac:dyDescent="0.25">
      <c r="A8" s="165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45">
        <f>SUM(B8:M8)</f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2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>
        <f t="shared" si="0"/>
        <v>0</v>
      </c>
    </row>
    <row r="11" spans="1:14" x14ac:dyDescent="0.25">
      <c r="A11" s="315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>
        <f t="shared" si="0"/>
        <v>0</v>
      </c>
    </row>
    <row r="12" spans="1:14" x14ac:dyDescent="0.25">
      <c r="A12" s="315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>
        <f t="shared" si="0"/>
        <v>0</v>
      </c>
    </row>
    <row r="13" spans="1:14" x14ac:dyDescent="0.25">
      <c r="A13" s="315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>
        <f t="shared" si="0"/>
        <v>0</v>
      </c>
    </row>
    <row r="14" spans="1:14" x14ac:dyDescent="0.25">
      <c r="A14" s="152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>
        <f t="shared" si="0"/>
        <v>0</v>
      </c>
    </row>
    <row r="15" spans="1:14" x14ac:dyDescent="0.25">
      <c r="A15" s="351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>
        <f t="shared" si="0"/>
        <v>0</v>
      </c>
    </row>
    <row r="16" spans="1:14" x14ac:dyDescent="0.25">
      <c r="A16" s="152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>
        <f t="shared" si="0"/>
        <v>0</v>
      </c>
    </row>
    <row r="17" spans="1:14" x14ac:dyDescent="0.25">
      <c r="A17" s="316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>
        <f t="shared" si="0"/>
        <v>0</v>
      </c>
    </row>
    <row r="18" spans="1:14" x14ac:dyDescent="0.25">
      <c r="A18" s="177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314">
        <f t="shared" si="0"/>
        <v>0</v>
      </c>
    </row>
    <row r="19" spans="1:14" x14ac:dyDescent="0.25">
      <c r="A19" s="174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>
        <f t="shared" si="0"/>
        <v>0</v>
      </c>
    </row>
    <row r="20" spans="1:14" hidden="1" x14ac:dyDescent="0.25">
      <c r="A20" s="174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idden="1" x14ac:dyDescent="0.25">
      <c r="A21" s="174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idden="1" x14ac:dyDescent="0.25">
      <c r="A22" s="174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idden="1" x14ac:dyDescent="0.2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idden="1" x14ac:dyDescent="0.25">
      <c r="A24" s="174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idden="1" x14ac:dyDescent="0.25">
      <c r="A25" s="174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idden="1" x14ac:dyDescent="0.25">
      <c r="A26" s="174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idden="1" x14ac:dyDescent="0.25">
      <c r="A27" s="174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idden="1" x14ac:dyDescent="0.25">
      <c r="A28" s="174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idden="1" x14ac:dyDescent="0.25">
      <c r="A29" s="17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idden="1" x14ac:dyDescent="0.25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idden="1" x14ac:dyDescent="0.25">
      <c r="A31" s="174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idden="1" x14ac:dyDescent="0.25">
      <c r="A32" s="174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>
        <f t="shared" si="0"/>
        <v>0</v>
      </c>
    </row>
    <row r="33" spans="1:14" hidden="1" x14ac:dyDescent="0.25">
      <c r="A33" s="174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>
        <f t="shared" si="0"/>
        <v>0</v>
      </c>
    </row>
    <row r="34" spans="1:14" hidden="1" x14ac:dyDescent="0.25">
      <c r="A34" s="174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>
        <f t="shared" si="0"/>
        <v>0</v>
      </c>
    </row>
    <row r="35" spans="1:14" hidden="1" x14ac:dyDescent="0.25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>
        <f t="shared" si="0"/>
        <v>0</v>
      </c>
    </row>
    <row r="36" spans="1:14" hidden="1" x14ac:dyDescent="0.25">
      <c r="A36" s="174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>
        <f t="shared" si="0"/>
        <v>0</v>
      </c>
    </row>
    <row r="37" spans="1:14" hidden="1" x14ac:dyDescent="0.25">
      <c r="A37" s="174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>
        <f t="shared" si="0"/>
        <v>0</v>
      </c>
    </row>
    <row r="38" spans="1:14" hidden="1" x14ac:dyDescent="0.25">
      <c r="A38" s="174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>
        <f t="shared" si="0"/>
        <v>0</v>
      </c>
    </row>
    <row r="39" spans="1:14" hidden="1" x14ac:dyDescent="0.25">
      <c r="A39" s="174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>
        <f t="shared" si="0"/>
        <v>0</v>
      </c>
    </row>
    <row r="40" spans="1:14" hidden="1" x14ac:dyDescent="0.25">
      <c r="A40" s="174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>
        <f t="shared" si="0"/>
        <v>0</v>
      </c>
    </row>
    <row r="41" spans="1:14" hidden="1" x14ac:dyDescent="0.25">
      <c r="A41" s="174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>
        <f t="shared" si="0"/>
        <v>0</v>
      </c>
    </row>
    <row r="42" spans="1:14" hidden="1" x14ac:dyDescent="0.25">
      <c r="A42" s="15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14">
        <f t="shared" si="0"/>
        <v>0</v>
      </c>
    </row>
    <row r="43" spans="1:14" hidden="1" x14ac:dyDescent="0.25">
      <c r="A43" s="152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>
        <f t="shared" si="0"/>
        <v>0</v>
      </c>
    </row>
    <row r="44" spans="1:14" hidden="1" x14ac:dyDescent="0.25">
      <c r="A44" s="317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>
        <f t="shared" si="0"/>
        <v>0</v>
      </c>
    </row>
    <row r="45" spans="1:14" hidden="1" x14ac:dyDescent="0.25">
      <c r="A45" s="174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>
        <f t="shared" si="0"/>
        <v>0</v>
      </c>
    </row>
    <row r="46" spans="1:14" hidden="1" x14ac:dyDescent="0.25">
      <c r="A46" s="317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>
        <f t="shared" si="0"/>
        <v>0</v>
      </c>
    </row>
    <row r="47" spans="1:14" hidden="1" x14ac:dyDescent="0.25">
      <c r="A47" s="15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>
        <f t="shared" si="0"/>
        <v>0</v>
      </c>
    </row>
    <row r="48" spans="1:14" hidden="1" x14ac:dyDescent="0.25">
      <c r="A48" s="15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>
        <f t="shared" si="0"/>
        <v>0</v>
      </c>
    </row>
    <row r="49" spans="1:14" hidden="1" x14ac:dyDescent="0.25">
      <c r="A49" s="15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>
        <f t="shared" si="0"/>
        <v>0</v>
      </c>
    </row>
    <row r="50" spans="1:14" hidden="1" x14ac:dyDescent="0.25">
      <c r="A50" s="15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>
        <f t="shared" si="0"/>
        <v>0</v>
      </c>
    </row>
    <row r="51" spans="1:14" hidden="1" x14ac:dyDescent="0.25">
      <c r="A51" s="15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>
        <f t="shared" si="0"/>
        <v>0</v>
      </c>
    </row>
    <row r="52" spans="1:14" hidden="1" x14ac:dyDescent="0.25">
      <c r="A52" s="152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>
        <f t="shared" si="0"/>
        <v>0</v>
      </c>
    </row>
    <row r="53" spans="1:14" x14ac:dyDescent="0.25">
      <c r="A53" s="315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>
        <f t="shared" si="0"/>
        <v>0</v>
      </c>
    </row>
    <row r="54" spans="1:14" x14ac:dyDescent="0.25">
      <c r="A54" s="36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79">
        <f t="shared" si="0"/>
        <v>0</v>
      </c>
    </row>
    <row r="55" spans="1:14" x14ac:dyDescent="0.25">
      <c r="A55" s="155" t="s">
        <v>90</v>
      </c>
      <c r="B55" s="166">
        <f>SUM(B3:B54)</f>
        <v>0</v>
      </c>
      <c r="C55" s="166">
        <f>SUM(C3:C54)</f>
        <v>0</v>
      </c>
      <c r="D55" s="166">
        <f t="shared" ref="D55:M55" si="2">SUM(D3:D54)</f>
        <v>0</v>
      </c>
      <c r="E55" s="166">
        <f t="shared" si="2"/>
        <v>0</v>
      </c>
      <c r="F55" s="166">
        <f t="shared" si="2"/>
        <v>0</v>
      </c>
      <c r="G55" s="166">
        <f t="shared" si="2"/>
        <v>0</v>
      </c>
      <c r="H55" s="166">
        <f t="shared" si="2"/>
        <v>0</v>
      </c>
      <c r="I55" s="166">
        <f t="shared" si="2"/>
        <v>0</v>
      </c>
      <c r="J55" s="166">
        <f t="shared" si="2"/>
        <v>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0</v>
      </c>
    </row>
    <row r="57" spans="1:14" x14ac:dyDescent="0.25">
      <c r="N57" s="160">
        <f>SUM(B55:M55)-N55</f>
        <v>0</v>
      </c>
    </row>
  </sheetData>
  <phoneticPr fontId="22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1"/>
  <sheetViews>
    <sheetView tabSelected="1" view="pageBreakPreview" zoomScale="90" zoomScaleNormal="100" zoomScaleSheetLayoutView="90" workbookViewId="0">
      <selection activeCell="A51" sqref="A51:XFD63"/>
    </sheetView>
  </sheetViews>
  <sheetFormatPr defaultRowHeight="15" x14ac:dyDescent="0.25"/>
  <cols>
    <col min="1" max="1" width="37.28515625" style="284" customWidth="1"/>
    <col min="2" max="2" width="14.7109375" style="219" bestFit="1" customWidth="1"/>
    <col min="3" max="3" width="13.5703125" style="219" customWidth="1"/>
    <col min="4" max="4" width="13.7109375" style="214" bestFit="1" customWidth="1"/>
    <col min="5" max="6" width="14.140625" style="214" bestFit="1" customWidth="1"/>
    <col min="7" max="7" width="13.7109375" style="214" bestFit="1" customWidth="1"/>
    <col min="8" max="8" width="14.5703125" style="214" bestFit="1" customWidth="1"/>
    <col min="9" max="11" width="16.28515625" style="214" bestFit="1" customWidth="1"/>
    <col min="12" max="12" width="14.5703125" style="214" bestFit="1" customWidth="1"/>
    <col min="13" max="13" width="16.28515625" style="214" bestFit="1" customWidth="1"/>
    <col min="14" max="14" width="15.85546875" style="214" customWidth="1"/>
    <col min="15" max="15" width="14" style="214" customWidth="1"/>
    <col min="16" max="16" width="14.7109375" style="219" customWidth="1"/>
    <col min="17" max="17" width="15.28515625" style="219" customWidth="1"/>
    <col min="18" max="18" width="16" style="219" bestFit="1" customWidth="1"/>
    <col min="19" max="19" width="15.5703125" style="215" bestFit="1" customWidth="1"/>
    <col min="20" max="16384" width="9.140625" style="215"/>
  </cols>
  <sheetData>
    <row r="1" spans="1:19" ht="18" customHeight="1" x14ac:dyDescent="0.35">
      <c r="A1" s="299" t="s">
        <v>52</v>
      </c>
      <c r="B1" s="300" t="s">
        <v>133</v>
      </c>
      <c r="C1" s="214"/>
      <c r="P1" s="214"/>
      <c r="Q1" s="214"/>
      <c r="R1" s="214"/>
    </row>
    <row r="2" spans="1:19" ht="21" customHeight="1" x14ac:dyDescent="0.25">
      <c r="A2" s="216" t="s">
        <v>134</v>
      </c>
      <c r="B2" s="217"/>
      <c r="C2" s="218"/>
      <c r="D2" s="218"/>
      <c r="E2" s="218"/>
      <c r="F2" s="218"/>
      <c r="G2" s="218"/>
      <c r="H2" s="218"/>
      <c r="I2" s="353"/>
      <c r="J2" s="218"/>
      <c r="K2" s="218"/>
      <c r="L2" s="218"/>
      <c r="M2" s="218"/>
      <c r="N2" s="218"/>
      <c r="O2" s="218"/>
      <c r="P2" s="218"/>
      <c r="Q2" s="219">
        <v>12</v>
      </c>
      <c r="R2" s="219" t="s">
        <v>53</v>
      </c>
    </row>
    <row r="3" spans="1:19" ht="37.5" customHeight="1" x14ac:dyDescent="0.3">
      <c r="A3" s="220" t="s">
        <v>1</v>
      </c>
      <c r="B3" s="311" t="s">
        <v>2</v>
      </c>
      <c r="C3" s="311" t="s">
        <v>54</v>
      </c>
      <c r="D3" s="312" t="s">
        <v>9</v>
      </c>
      <c r="E3" s="312" t="s">
        <v>14</v>
      </c>
      <c r="F3" s="312" t="s">
        <v>15</v>
      </c>
      <c r="G3" s="312" t="s">
        <v>16</v>
      </c>
      <c r="H3" s="312" t="s">
        <v>17</v>
      </c>
      <c r="I3" s="312" t="s">
        <v>18</v>
      </c>
      <c r="J3" s="312" t="s">
        <v>19</v>
      </c>
      <c r="K3" s="312" t="s">
        <v>4</v>
      </c>
      <c r="L3" s="312" t="s">
        <v>5</v>
      </c>
      <c r="M3" s="312" t="s">
        <v>6</v>
      </c>
      <c r="N3" s="312" t="s">
        <v>7</v>
      </c>
      <c r="O3" s="312" t="s">
        <v>8</v>
      </c>
      <c r="P3" s="311" t="str">
        <f>CONCATENATE("Итого за ",Q2," мес.")</f>
        <v>Итого за 12 мес.</v>
      </c>
      <c r="Q3" s="311" t="str">
        <f>CONCATENATE("Бюджет          за ",Q2," мес.")</f>
        <v>Бюджет          за 12 мес.</v>
      </c>
      <c r="R3" s="313" t="s">
        <v>12</v>
      </c>
    </row>
    <row r="4" spans="1:19" ht="15" customHeight="1" x14ac:dyDescent="0.25">
      <c r="A4" s="222" t="s">
        <v>55</v>
      </c>
      <c r="B4" s="379">
        <v>2208884.1</v>
      </c>
      <c r="C4" s="224"/>
      <c r="D4" s="225">
        <f t="shared" ref="D4:O4" si="0">D5*100/$C$5</f>
        <v>77.365944653142151</v>
      </c>
      <c r="E4" s="225">
        <f t="shared" si="0"/>
        <v>0</v>
      </c>
      <c r="F4" s="225">
        <f t="shared" si="0"/>
        <v>0</v>
      </c>
      <c r="G4" s="225">
        <f t="shared" si="0"/>
        <v>0</v>
      </c>
      <c r="H4" s="225">
        <f t="shared" si="0"/>
        <v>0</v>
      </c>
      <c r="I4" s="225">
        <f t="shared" si="0"/>
        <v>0</v>
      </c>
      <c r="J4" s="225">
        <f t="shared" si="0"/>
        <v>0</v>
      </c>
      <c r="K4" s="225">
        <f t="shared" si="0"/>
        <v>0</v>
      </c>
      <c r="L4" s="225">
        <f t="shared" si="0"/>
        <v>0</v>
      </c>
      <c r="M4" s="225">
        <f t="shared" si="0"/>
        <v>0</v>
      </c>
      <c r="N4" s="225">
        <f t="shared" si="0"/>
        <v>0</v>
      </c>
      <c r="O4" s="225">
        <f t="shared" si="0"/>
        <v>0</v>
      </c>
      <c r="P4" s="224"/>
      <c r="Q4" s="226"/>
      <c r="R4" s="226"/>
    </row>
    <row r="5" spans="1:19" ht="15.75" x14ac:dyDescent="0.25">
      <c r="A5" s="222" t="s">
        <v>56</v>
      </c>
      <c r="B5" s="223">
        <v>49340904</v>
      </c>
      <c r="C5" s="227">
        <f>B5/12</f>
        <v>4111742</v>
      </c>
      <c r="D5" s="229">
        <f>3218624.04-37536</f>
        <v>3181088.04</v>
      </c>
      <c r="E5" s="229"/>
      <c r="F5" s="228"/>
      <c r="G5" s="230"/>
      <c r="H5" s="230"/>
      <c r="I5" s="228"/>
      <c r="J5" s="228"/>
      <c r="K5" s="228"/>
      <c r="L5" s="228"/>
      <c r="M5" s="228"/>
      <c r="N5" s="228"/>
      <c r="O5" s="230"/>
      <c r="P5" s="231">
        <f>SUM(D5:O5)</f>
        <v>3181088.04</v>
      </c>
      <c r="Q5" s="232">
        <f>C5*Q2</f>
        <v>49340904</v>
      </c>
      <c r="R5" s="233">
        <f>P5-Q5</f>
        <v>-46159815.960000001</v>
      </c>
    </row>
    <row r="6" spans="1:19" ht="15.75" x14ac:dyDescent="0.25">
      <c r="A6" s="222" t="s">
        <v>114</v>
      </c>
      <c r="B6" s="234"/>
      <c r="C6" s="235"/>
      <c r="D6" s="229">
        <v>100000</v>
      </c>
      <c r="E6" s="229"/>
      <c r="F6" s="228"/>
      <c r="G6" s="230"/>
      <c r="H6" s="228"/>
      <c r="I6" s="228"/>
      <c r="J6" s="228"/>
      <c r="K6" s="228"/>
      <c r="L6" s="228"/>
      <c r="M6" s="228"/>
      <c r="N6" s="228"/>
      <c r="O6" s="230"/>
      <c r="P6" s="231">
        <f>SUM(D6:O6)</f>
        <v>100000</v>
      </c>
      <c r="Q6" s="236"/>
      <c r="R6" s="233">
        <f t="shared" ref="R6:R8" si="1">P6-Q6</f>
        <v>100000</v>
      </c>
    </row>
    <row r="7" spans="1:19" ht="15.75" x14ac:dyDescent="0.25">
      <c r="A7" s="222" t="s">
        <v>122</v>
      </c>
      <c r="B7" s="308">
        <v>1100000</v>
      </c>
      <c r="C7" s="309">
        <f>B7/12</f>
        <v>91666.666666666672</v>
      </c>
      <c r="D7" s="229">
        <v>68150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30"/>
      <c r="P7" s="231">
        <f t="shared" ref="P7:P12" si="2">SUM(D7:O7)</f>
        <v>68150</v>
      </c>
      <c r="Q7" s="310">
        <f>C7*Q2</f>
        <v>1100000</v>
      </c>
      <c r="R7" s="233">
        <f t="shared" si="1"/>
        <v>-1031850</v>
      </c>
    </row>
    <row r="8" spans="1:19" ht="31.5" x14ac:dyDescent="0.25">
      <c r="A8" s="237" t="s">
        <v>127</v>
      </c>
      <c r="B8" s="238">
        <v>1060000</v>
      </c>
      <c r="C8" s="239">
        <f>B8/12</f>
        <v>88333.333333333328</v>
      </c>
      <c r="D8" s="240">
        <f>37536+40000+20000</f>
        <v>97536</v>
      </c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1"/>
      <c r="P8" s="242">
        <f t="shared" si="2"/>
        <v>97536</v>
      </c>
      <c r="Q8" s="243">
        <f>C8*Q2</f>
        <v>1060000</v>
      </c>
      <c r="R8" s="359">
        <f t="shared" si="1"/>
        <v>-962464</v>
      </c>
    </row>
    <row r="9" spans="1:19" ht="15.75" x14ac:dyDescent="0.25">
      <c r="A9" s="237" t="s">
        <v>129</v>
      </c>
      <c r="B9" s="245"/>
      <c r="C9" s="245"/>
      <c r="D9" s="240">
        <v>16200</v>
      </c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1"/>
      <c r="P9" s="231">
        <f t="shared" si="2"/>
        <v>16200</v>
      </c>
      <c r="Q9" s="243"/>
      <c r="R9" s="213"/>
    </row>
    <row r="10" spans="1:19" ht="15.75" x14ac:dyDescent="0.25">
      <c r="A10" s="244" t="s">
        <v>106</v>
      </c>
      <c r="B10" s="245"/>
      <c r="C10" s="245"/>
      <c r="D10" s="246">
        <v>2795</v>
      </c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31">
        <f t="shared" si="2"/>
        <v>2795</v>
      </c>
      <c r="Q10" s="246"/>
      <c r="R10" s="215"/>
    </row>
    <row r="11" spans="1:19" ht="15.75" x14ac:dyDescent="0.25">
      <c r="A11" s="244" t="s">
        <v>120</v>
      </c>
      <c r="B11" s="245"/>
      <c r="C11" s="245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31">
        <f t="shared" si="2"/>
        <v>0</v>
      </c>
      <c r="Q11" s="246"/>
      <c r="R11" s="215"/>
    </row>
    <row r="12" spans="1:19" ht="15.75" x14ac:dyDescent="0.25">
      <c r="A12" s="244" t="s">
        <v>119</v>
      </c>
      <c r="B12" s="245"/>
      <c r="C12" s="245"/>
      <c r="D12" s="246">
        <f>3040</f>
        <v>3040</v>
      </c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31">
        <f t="shared" si="2"/>
        <v>3040</v>
      </c>
      <c r="Q12" s="246"/>
      <c r="R12" s="215"/>
    </row>
    <row r="13" spans="1:19" ht="16.5" thickBot="1" x14ac:dyDescent="0.3">
      <c r="A13" s="247" t="s">
        <v>121</v>
      </c>
      <c r="B13" s="248"/>
      <c r="C13" s="248"/>
      <c r="D13" s="249">
        <f>D51-D52</f>
        <v>0</v>
      </c>
      <c r="E13" s="249">
        <f>E51-E52</f>
        <v>0</v>
      </c>
      <c r="F13" s="249">
        <f>F51-F52</f>
        <v>0</v>
      </c>
      <c r="G13" s="249">
        <f t="shared" ref="G13:H13" si="3">G51-G52</f>
        <v>0</v>
      </c>
      <c r="H13" s="249">
        <f t="shared" si="3"/>
        <v>0</v>
      </c>
      <c r="I13" s="249">
        <f>I51-I52</f>
        <v>0</v>
      </c>
      <c r="J13" s="249">
        <f t="shared" ref="J13:O13" si="4">J51-J52</f>
        <v>0</v>
      </c>
      <c r="K13" s="249">
        <f t="shared" si="4"/>
        <v>0</v>
      </c>
      <c r="L13" s="249">
        <f t="shared" si="4"/>
        <v>0</v>
      </c>
      <c r="M13" s="249">
        <f t="shared" si="4"/>
        <v>0</v>
      </c>
      <c r="N13" s="249">
        <f t="shared" si="4"/>
        <v>0</v>
      </c>
      <c r="O13" s="249">
        <f t="shared" si="4"/>
        <v>0</v>
      </c>
      <c r="P13" s="250"/>
      <c r="Q13" s="251"/>
      <c r="R13" s="215"/>
    </row>
    <row r="14" spans="1:19" ht="15.75" x14ac:dyDescent="0.25">
      <c r="A14" s="252" t="s">
        <v>57</v>
      </c>
      <c r="B14" s="253">
        <f>SUM(B5:B12)</f>
        <v>51500904</v>
      </c>
      <c r="C14" s="254">
        <f>SUM(C5:C12)</f>
        <v>4291742</v>
      </c>
      <c r="D14" s="255">
        <f t="shared" ref="D14:H14" si="5">SUM(D5:D13)</f>
        <v>3468809.04</v>
      </c>
      <c r="E14" s="255">
        <f t="shared" si="5"/>
        <v>0</v>
      </c>
      <c r="F14" s="255">
        <f t="shared" si="5"/>
        <v>0</v>
      </c>
      <c r="G14" s="255">
        <f t="shared" si="5"/>
        <v>0</v>
      </c>
      <c r="H14" s="255">
        <f t="shared" si="5"/>
        <v>0</v>
      </c>
      <c r="I14" s="255">
        <f>SUM(I5:I13)</f>
        <v>0</v>
      </c>
      <c r="J14" s="255">
        <f t="shared" ref="J14:O14" si="6">SUM(J5:J13)</f>
        <v>0</v>
      </c>
      <c r="K14" s="255">
        <f t="shared" si="6"/>
        <v>0</v>
      </c>
      <c r="L14" s="255">
        <f t="shared" si="6"/>
        <v>0</v>
      </c>
      <c r="M14" s="255">
        <f t="shared" si="6"/>
        <v>0</v>
      </c>
      <c r="N14" s="255">
        <f t="shared" si="6"/>
        <v>0</v>
      </c>
      <c r="O14" s="255">
        <f t="shared" si="6"/>
        <v>0</v>
      </c>
      <c r="P14" s="256">
        <f>SUM(D14:O14)</f>
        <v>3468809.04</v>
      </c>
      <c r="Q14" s="257">
        <f>SUM(Q5:Q12)</f>
        <v>51500904</v>
      </c>
      <c r="R14" s="258">
        <f>P14-Q14</f>
        <v>-48032094.960000001</v>
      </c>
      <c r="S14" s="259"/>
    </row>
    <row r="15" spans="1:19" ht="15.75" x14ac:dyDescent="0.25">
      <c r="A15" s="252" t="s">
        <v>58</v>
      </c>
      <c r="B15" s="223">
        <f>B14+B4</f>
        <v>53709788.100000001</v>
      </c>
      <c r="C15" s="260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60"/>
      <c r="Q15" s="260"/>
      <c r="R15" s="260"/>
      <c r="S15" s="259"/>
    </row>
    <row r="16" spans="1:19" ht="33" customHeight="1" x14ac:dyDescent="0.3">
      <c r="A16" s="261" t="s">
        <v>26</v>
      </c>
      <c r="B16" s="262"/>
      <c r="C16" s="263"/>
      <c r="D16" s="304"/>
      <c r="E16" s="304"/>
      <c r="F16" s="304"/>
      <c r="G16" s="304"/>
      <c r="H16" s="304"/>
      <c r="I16" s="350"/>
      <c r="J16" s="304"/>
      <c r="K16" s="304"/>
      <c r="L16" s="304"/>
      <c r="M16" s="304"/>
      <c r="N16" s="304"/>
      <c r="O16" s="304"/>
      <c r="P16" s="263"/>
      <c r="Q16" s="264"/>
      <c r="R16" s="265" t="s">
        <v>27</v>
      </c>
    </row>
    <row r="17" spans="1:22" ht="15.75" x14ac:dyDescent="0.25">
      <c r="A17" s="266" t="s">
        <v>28</v>
      </c>
      <c r="B17" s="223">
        <v>1000000</v>
      </c>
      <c r="C17" s="227">
        <f t="shared" ref="C17:C35" si="7">B17/12</f>
        <v>83333.333333333328</v>
      </c>
      <c r="D17" s="322">
        <f>'общехоз расходы'!B101</f>
        <v>85943.06</v>
      </c>
      <c r="E17" s="322">
        <f>'общехоз расходы'!C101</f>
        <v>0</v>
      </c>
      <c r="F17" s="322">
        <f>'общехоз расходы'!D101</f>
        <v>0</v>
      </c>
      <c r="G17" s="322">
        <f>'общехоз расходы'!E101</f>
        <v>0</v>
      </c>
      <c r="H17" s="322">
        <f>'общехоз расходы'!F101</f>
        <v>0</v>
      </c>
      <c r="I17" s="322">
        <f>'общехоз расходы'!G101</f>
        <v>0</v>
      </c>
      <c r="J17" s="322">
        <f>'общехоз расходы'!H101</f>
        <v>0</v>
      </c>
      <c r="K17" s="322">
        <f>'общехоз расходы'!I101</f>
        <v>0</v>
      </c>
      <c r="L17" s="322">
        <f>'общехоз расходы'!J101</f>
        <v>0</v>
      </c>
      <c r="M17" s="322">
        <f>'общехоз расходы'!K101</f>
        <v>0</v>
      </c>
      <c r="N17" s="322">
        <f>'общехоз расходы'!L101</f>
        <v>0</v>
      </c>
      <c r="O17" s="322">
        <f>'общехоз расходы'!M101</f>
        <v>0</v>
      </c>
      <c r="P17" s="250">
        <f t="shared" ref="P17:P35" si="8">SUM(D17:O17)</f>
        <v>85943.06</v>
      </c>
      <c r="Q17" s="232">
        <f t="shared" ref="Q17:Q29" si="9">C17*$Q$2</f>
        <v>1000000</v>
      </c>
      <c r="R17" s="268">
        <f>Q17-P17</f>
        <v>914056.94</v>
      </c>
    </row>
    <row r="18" spans="1:22" ht="15.75" x14ac:dyDescent="0.25">
      <c r="A18" s="221" t="s">
        <v>29</v>
      </c>
      <c r="B18" s="253">
        <v>80000</v>
      </c>
      <c r="C18" s="227">
        <f t="shared" si="7"/>
        <v>6666.666666666667</v>
      </c>
      <c r="D18" s="323">
        <f>'прогр обесп'!B10</f>
        <v>17000</v>
      </c>
      <c r="E18" s="323">
        <f>'прогр обесп'!C10</f>
        <v>0</v>
      </c>
      <c r="F18" s="323">
        <f>'прогр обесп'!D10</f>
        <v>0</v>
      </c>
      <c r="G18" s="323">
        <f>'прогр обесп'!E10</f>
        <v>0</v>
      </c>
      <c r="H18" s="323">
        <f>'прогр обесп'!F10</f>
        <v>0</v>
      </c>
      <c r="I18" s="323">
        <f>'прогр обесп'!G10</f>
        <v>0</v>
      </c>
      <c r="J18" s="323">
        <f>'прогр обесп'!H10</f>
        <v>0</v>
      </c>
      <c r="K18" s="323">
        <f>'прогр обесп'!I10</f>
        <v>0</v>
      </c>
      <c r="L18" s="323">
        <f>'прогр обесп'!J10</f>
        <v>0</v>
      </c>
      <c r="M18" s="323">
        <f>'прогр обесп'!K10</f>
        <v>0</v>
      </c>
      <c r="N18" s="323">
        <f>'прогр обесп'!L10</f>
        <v>0</v>
      </c>
      <c r="O18" s="323">
        <f>'прогр обесп'!M10</f>
        <v>0</v>
      </c>
      <c r="P18" s="231">
        <f>SUM(D18:O18)</f>
        <v>17000</v>
      </c>
      <c r="Q18" s="232">
        <f t="shared" si="9"/>
        <v>80000</v>
      </c>
      <c r="R18" s="268">
        <f t="shared" ref="R18:R28" si="10">Q18-P18</f>
        <v>63000</v>
      </c>
    </row>
    <row r="19" spans="1:22" ht="15.75" x14ac:dyDescent="0.25">
      <c r="A19" s="266" t="s">
        <v>30</v>
      </c>
      <c r="B19" s="223">
        <v>110000</v>
      </c>
      <c r="C19" s="227">
        <f t="shared" si="7"/>
        <v>9166.6666666666661</v>
      </c>
      <c r="D19" s="322">
        <f>связь!B9</f>
        <v>6200</v>
      </c>
      <c r="E19" s="322">
        <f>связь!C9</f>
        <v>0</v>
      </c>
      <c r="F19" s="322">
        <f>связь!D9</f>
        <v>0</v>
      </c>
      <c r="G19" s="322">
        <f>связь!E9</f>
        <v>0</v>
      </c>
      <c r="H19" s="322">
        <f>связь!F9</f>
        <v>0</v>
      </c>
      <c r="I19" s="322">
        <f>связь!G9</f>
        <v>0</v>
      </c>
      <c r="J19" s="322">
        <f>связь!H9</f>
        <v>0</v>
      </c>
      <c r="K19" s="322">
        <f>связь!I9</f>
        <v>0</v>
      </c>
      <c r="L19" s="322">
        <f>связь!J9</f>
        <v>0</v>
      </c>
      <c r="M19" s="322">
        <f>связь!K9</f>
        <v>0</v>
      </c>
      <c r="N19" s="322">
        <f>связь!L9</f>
        <v>0</v>
      </c>
      <c r="O19" s="322">
        <f>связь!M9</f>
        <v>0</v>
      </c>
      <c r="P19" s="231">
        <f t="shared" si="8"/>
        <v>6200</v>
      </c>
      <c r="Q19" s="232">
        <f t="shared" si="9"/>
        <v>110000</v>
      </c>
      <c r="R19" s="268">
        <f t="shared" si="10"/>
        <v>103800</v>
      </c>
    </row>
    <row r="20" spans="1:22" ht="15.75" x14ac:dyDescent="0.25">
      <c r="A20" s="221" t="s">
        <v>59</v>
      </c>
      <c r="B20" s="253">
        <v>11101200</v>
      </c>
      <c r="C20" s="227">
        <f t="shared" si="7"/>
        <v>925100</v>
      </c>
      <c r="D20" s="323">
        <f>'з пл'!B6</f>
        <v>771270.01</v>
      </c>
      <c r="E20" s="323">
        <f>'з пл'!C6</f>
        <v>0</v>
      </c>
      <c r="F20" s="323">
        <f>'з пл'!D6</f>
        <v>0</v>
      </c>
      <c r="G20" s="323">
        <f>'з пл'!E6</f>
        <v>0</v>
      </c>
      <c r="H20" s="323">
        <f>'з пл'!F6</f>
        <v>0</v>
      </c>
      <c r="I20" s="323">
        <f>'з пл'!G6</f>
        <v>0</v>
      </c>
      <c r="J20" s="323">
        <f>'з пл'!H6</f>
        <v>0</v>
      </c>
      <c r="K20" s="323">
        <f>'з пл'!I6</f>
        <v>0</v>
      </c>
      <c r="L20" s="323">
        <f>'з пл'!J6</f>
        <v>0</v>
      </c>
      <c r="M20" s="323">
        <f>'з пл'!K6</f>
        <v>0</v>
      </c>
      <c r="N20" s="323">
        <f>'з пл'!L6</f>
        <v>0</v>
      </c>
      <c r="O20" s="323">
        <f>'з пл'!M6</f>
        <v>0</v>
      </c>
      <c r="P20" s="231">
        <f t="shared" si="8"/>
        <v>771270.01</v>
      </c>
      <c r="Q20" s="232">
        <f t="shared" si="9"/>
        <v>11101200</v>
      </c>
      <c r="R20" s="268">
        <f t="shared" si="10"/>
        <v>10329929.99</v>
      </c>
    </row>
    <row r="21" spans="1:22" ht="15.75" x14ac:dyDescent="0.25">
      <c r="A21" s="221" t="s">
        <v>33</v>
      </c>
      <c r="B21" s="253">
        <v>804000</v>
      </c>
      <c r="C21" s="227">
        <f>B21/12</f>
        <v>67000</v>
      </c>
      <c r="D21" s="323">
        <f>премии!B5</f>
        <v>0</v>
      </c>
      <c r="E21" s="323">
        <f>премии!C5</f>
        <v>0</v>
      </c>
      <c r="F21" s="323">
        <f>премии!D5</f>
        <v>0</v>
      </c>
      <c r="G21" s="323">
        <f>премии!E5</f>
        <v>0</v>
      </c>
      <c r="H21" s="323">
        <f>премии!F5</f>
        <v>0</v>
      </c>
      <c r="I21" s="323">
        <f>премии!G5</f>
        <v>0</v>
      </c>
      <c r="J21" s="323">
        <f>премии!H5</f>
        <v>0</v>
      </c>
      <c r="K21" s="323">
        <f>премии!I5</f>
        <v>0</v>
      </c>
      <c r="L21" s="323">
        <f>премии!J5</f>
        <v>0</v>
      </c>
      <c r="M21" s="323">
        <f>премии!K5</f>
        <v>0</v>
      </c>
      <c r="N21" s="323">
        <f>премии!L5</f>
        <v>0</v>
      </c>
      <c r="O21" s="323">
        <f>премии!M5</f>
        <v>0</v>
      </c>
      <c r="P21" s="231">
        <f>SUM(D21:O21)</f>
        <v>0</v>
      </c>
      <c r="Q21" s="318" t="s">
        <v>125</v>
      </c>
      <c r="R21" s="321">
        <f>B21-P21</f>
        <v>804000</v>
      </c>
    </row>
    <row r="22" spans="1:22" ht="15.75" x14ac:dyDescent="0.25">
      <c r="A22" s="221" t="s">
        <v>34</v>
      </c>
      <c r="B22" s="253">
        <v>3595400</v>
      </c>
      <c r="C22" s="227">
        <f t="shared" si="7"/>
        <v>299616.66666666669</v>
      </c>
      <c r="D22" s="324">
        <f>'налог с ФОТ'!B6</f>
        <v>292625.02999999997</v>
      </c>
      <c r="E22" s="324">
        <f>'налог с ФОТ'!C6</f>
        <v>0</v>
      </c>
      <c r="F22" s="324">
        <f>'налог с ФОТ'!D6</f>
        <v>0</v>
      </c>
      <c r="G22" s="324">
        <f>'налог с ФОТ'!E6</f>
        <v>0</v>
      </c>
      <c r="H22" s="324">
        <f>'налог с ФОТ'!F6</f>
        <v>0</v>
      </c>
      <c r="I22" s="324">
        <f>'налог с ФОТ'!G6</f>
        <v>0</v>
      </c>
      <c r="J22" s="324">
        <f>'налог с ФОТ'!H6</f>
        <v>0</v>
      </c>
      <c r="K22" s="324">
        <f>'налог с ФОТ'!I6</f>
        <v>0</v>
      </c>
      <c r="L22" s="324">
        <f>'налог с ФОТ'!J6</f>
        <v>0</v>
      </c>
      <c r="M22" s="324">
        <f>'налог с ФОТ'!K6</f>
        <v>0</v>
      </c>
      <c r="N22" s="324">
        <f>'налог с ФОТ'!L6</f>
        <v>0</v>
      </c>
      <c r="O22" s="324">
        <f>'налог с ФОТ'!M6</f>
        <v>0</v>
      </c>
      <c r="P22" s="231">
        <f t="shared" si="8"/>
        <v>292625.02999999997</v>
      </c>
      <c r="Q22" s="232">
        <f t="shared" si="9"/>
        <v>3595400</v>
      </c>
      <c r="R22" s="268">
        <f t="shared" si="10"/>
        <v>3302774.97</v>
      </c>
    </row>
    <row r="23" spans="1:22" ht="15.75" x14ac:dyDescent="0.25">
      <c r="A23" s="266" t="s">
        <v>36</v>
      </c>
      <c r="B23" s="223">
        <v>5000000</v>
      </c>
      <c r="C23" s="227">
        <f t="shared" si="7"/>
        <v>416666.66666666669</v>
      </c>
      <c r="D23" s="322">
        <f>мусор!B10</f>
        <v>609000</v>
      </c>
      <c r="E23" s="322">
        <f>мусор!C10</f>
        <v>0</v>
      </c>
      <c r="F23" s="322">
        <f>мусор!D10</f>
        <v>0</v>
      </c>
      <c r="G23" s="322">
        <f>мусор!E10</f>
        <v>0</v>
      </c>
      <c r="H23" s="322">
        <f>мусор!F10</f>
        <v>0</v>
      </c>
      <c r="I23" s="322">
        <f>мусор!G10</f>
        <v>0</v>
      </c>
      <c r="J23" s="322">
        <f>мусор!H10</f>
        <v>0</v>
      </c>
      <c r="K23" s="322">
        <f>мусор!I10</f>
        <v>0</v>
      </c>
      <c r="L23" s="322">
        <f>мусор!J10</f>
        <v>0</v>
      </c>
      <c r="M23" s="322">
        <f>мусор!K10</f>
        <v>0</v>
      </c>
      <c r="N23" s="322">
        <f>мусор!L10</f>
        <v>0</v>
      </c>
      <c r="O23" s="322">
        <f>мусор!M10</f>
        <v>0</v>
      </c>
      <c r="P23" s="231">
        <f t="shared" si="8"/>
        <v>609000</v>
      </c>
      <c r="Q23" s="232">
        <f>C23*$Q$2</f>
        <v>5000000</v>
      </c>
      <c r="R23" s="268">
        <f>Q23-P23</f>
        <v>4391000</v>
      </c>
    </row>
    <row r="24" spans="1:22" ht="15.75" x14ac:dyDescent="0.25">
      <c r="A24" s="266" t="s">
        <v>37</v>
      </c>
      <c r="B24" s="223">
        <v>9396000</v>
      </c>
      <c r="C24" s="227">
        <f t="shared" si="7"/>
        <v>783000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31">
        <f t="shared" si="8"/>
        <v>0</v>
      </c>
      <c r="Q24" s="232">
        <f t="shared" si="9"/>
        <v>9396000</v>
      </c>
      <c r="R24" s="268">
        <f t="shared" si="10"/>
        <v>9396000</v>
      </c>
    </row>
    <row r="25" spans="1:22" ht="15.75" x14ac:dyDescent="0.25">
      <c r="A25" s="266" t="s">
        <v>39</v>
      </c>
      <c r="B25" s="223">
        <v>400000</v>
      </c>
      <c r="C25" s="227">
        <f t="shared" si="7"/>
        <v>33333.333333333336</v>
      </c>
      <c r="D25" s="322">
        <f>вода!B32</f>
        <v>35804.800000000003</v>
      </c>
      <c r="E25" s="322">
        <f>вода!C32</f>
        <v>0</v>
      </c>
      <c r="F25" s="322">
        <f>вода!D32</f>
        <v>0</v>
      </c>
      <c r="G25" s="322">
        <f>вода!E32</f>
        <v>0</v>
      </c>
      <c r="H25" s="322">
        <f>вода!F32</f>
        <v>0</v>
      </c>
      <c r="I25" s="322">
        <f>вода!G32</f>
        <v>0</v>
      </c>
      <c r="J25" s="322">
        <f>вода!H32</f>
        <v>0</v>
      </c>
      <c r="K25" s="322">
        <f>вода!I32</f>
        <v>0</v>
      </c>
      <c r="L25" s="322">
        <f>вода!J32</f>
        <v>0</v>
      </c>
      <c r="M25" s="322">
        <f>вода!K32</f>
        <v>0</v>
      </c>
      <c r="N25" s="322">
        <f>вода!L32</f>
        <v>0</v>
      </c>
      <c r="O25" s="322">
        <f>вода!M32</f>
        <v>0</v>
      </c>
      <c r="P25" s="231">
        <f t="shared" si="8"/>
        <v>35804.800000000003</v>
      </c>
      <c r="Q25" s="232">
        <f t="shared" si="9"/>
        <v>400000</v>
      </c>
      <c r="R25" s="268">
        <f t="shared" si="10"/>
        <v>364195.2</v>
      </c>
    </row>
    <row r="26" spans="1:22" ht="15.75" x14ac:dyDescent="0.25">
      <c r="A26" s="266" t="s">
        <v>123</v>
      </c>
      <c r="B26" s="223">
        <v>450000</v>
      </c>
      <c r="C26" s="227">
        <f t="shared" si="7"/>
        <v>37500</v>
      </c>
      <c r="D26" s="322">
        <f>канализация!B64</f>
        <v>362926.76</v>
      </c>
      <c r="E26" s="322">
        <f>канализация!C64</f>
        <v>0</v>
      </c>
      <c r="F26" s="322">
        <f>канализация!D64</f>
        <v>0</v>
      </c>
      <c r="G26" s="322">
        <f>канализация!E64</f>
        <v>0</v>
      </c>
      <c r="H26" s="322">
        <f>канализация!F64</f>
        <v>0</v>
      </c>
      <c r="I26" s="322">
        <f>канализация!G64</f>
        <v>0</v>
      </c>
      <c r="J26" s="322">
        <f>канализация!H64</f>
        <v>0</v>
      </c>
      <c r="K26" s="322">
        <f>канализация!I64</f>
        <v>0</v>
      </c>
      <c r="L26" s="322">
        <f>канализация!J64</f>
        <v>0</v>
      </c>
      <c r="M26" s="322">
        <f>канализация!K64</f>
        <v>0</v>
      </c>
      <c r="N26" s="322">
        <f>канализация!L64</f>
        <v>0</v>
      </c>
      <c r="O26" s="322">
        <f>канализация!M64</f>
        <v>0</v>
      </c>
      <c r="P26" s="231">
        <f t="shared" si="8"/>
        <v>362926.76</v>
      </c>
      <c r="Q26" s="232">
        <f t="shared" si="9"/>
        <v>450000</v>
      </c>
      <c r="R26" s="268">
        <f t="shared" si="10"/>
        <v>87073.239999999991</v>
      </c>
    </row>
    <row r="27" spans="1:22" ht="15.75" x14ac:dyDescent="0.25">
      <c r="A27" s="266" t="s">
        <v>60</v>
      </c>
      <c r="B27" s="223">
        <v>2100000</v>
      </c>
      <c r="C27" s="227">
        <f t="shared" si="7"/>
        <v>175000</v>
      </c>
      <c r="D27" s="322">
        <f>эл.снабж!B77</f>
        <v>232766.64</v>
      </c>
      <c r="E27" s="322">
        <f>эл.снабж!C77</f>
        <v>0</v>
      </c>
      <c r="F27" s="322">
        <f>эл.снабж!D77</f>
        <v>0</v>
      </c>
      <c r="G27" s="322">
        <f>эл.снабж!E77</f>
        <v>0</v>
      </c>
      <c r="H27" s="322">
        <f>эл.снабж!F77</f>
        <v>0</v>
      </c>
      <c r="I27" s="322">
        <f>эл.снабж!G77</f>
        <v>0</v>
      </c>
      <c r="J27" s="322">
        <f>эл.снабж!H77</f>
        <v>0</v>
      </c>
      <c r="K27" s="322">
        <f>эл.снабж!I77</f>
        <v>0</v>
      </c>
      <c r="L27" s="322">
        <f>эл.снабж!J77</f>
        <v>0</v>
      </c>
      <c r="M27" s="322">
        <f>эл.снабж!K77</f>
        <v>0</v>
      </c>
      <c r="N27" s="322">
        <f>эл.снабж!L77</f>
        <v>0</v>
      </c>
      <c r="O27" s="322">
        <f>эл.снабж!M77</f>
        <v>0</v>
      </c>
      <c r="P27" s="231">
        <f t="shared" si="8"/>
        <v>232766.64</v>
      </c>
      <c r="Q27" s="232">
        <f t="shared" si="9"/>
        <v>2100000</v>
      </c>
      <c r="R27" s="268">
        <f t="shared" si="10"/>
        <v>1867233.3599999999</v>
      </c>
      <c r="V27" s="215" t="s">
        <v>61</v>
      </c>
    </row>
    <row r="28" spans="1:22" ht="30" x14ac:dyDescent="0.25">
      <c r="A28" s="266" t="s">
        <v>124</v>
      </c>
      <c r="B28" s="223">
        <v>550000</v>
      </c>
      <c r="C28" s="227">
        <f t="shared" si="7"/>
        <v>45833.333333333336</v>
      </c>
      <c r="D28" s="322">
        <f>'спец авто транспорт'!B46</f>
        <v>55368</v>
      </c>
      <c r="E28" s="322">
        <f>'спец авто транспорт'!C46</f>
        <v>0</v>
      </c>
      <c r="F28" s="322">
        <f>'спец авто транспорт'!D46</f>
        <v>0</v>
      </c>
      <c r="G28" s="322">
        <f>'спец авто транспорт'!E46</f>
        <v>0</v>
      </c>
      <c r="H28" s="322">
        <f>'спец авто транспорт'!F46</f>
        <v>0</v>
      </c>
      <c r="I28" s="322">
        <f>'спец авто транспорт'!G46</f>
        <v>0</v>
      </c>
      <c r="J28" s="322">
        <f>'спец авто транспорт'!H46</f>
        <v>0</v>
      </c>
      <c r="K28" s="322">
        <f>'спец авто транспорт'!I46</f>
        <v>0</v>
      </c>
      <c r="L28" s="322">
        <f>'спец авто транспорт'!J46</f>
        <v>0</v>
      </c>
      <c r="M28" s="322">
        <f>'спец авто транспорт'!K46</f>
        <v>0</v>
      </c>
      <c r="N28" s="322">
        <f>'спец авто транспорт'!L46</f>
        <v>0</v>
      </c>
      <c r="O28" s="322">
        <f>'спец авто транспорт'!M46</f>
        <v>0</v>
      </c>
      <c r="P28" s="231">
        <f t="shared" si="8"/>
        <v>55368</v>
      </c>
      <c r="Q28" s="232">
        <f t="shared" si="9"/>
        <v>550000</v>
      </c>
      <c r="R28" s="268">
        <f t="shared" si="10"/>
        <v>494632</v>
      </c>
    </row>
    <row r="29" spans="1:22" ht="15.75" x14ac:dyDescent="0.25">
      <c r="A29" s="266" t="s">
        <v>45</v>
      </c>
      <c r="B29" s="223">
        <v>450000</v>
      </c>
      <c r="C29" s="227">
        <f>B29/12</f>
        <v>37500</v>
      </c>
      <c r="D29" s="322">
        <f>'благ-во'!B62</f>
        <v>82340</v>
      </c>
      <c r="E29" s="322">
        <f>'благ-во'!C62</f>
        <v>0</v>
      </c>
      <c r="F29" s="322">
        <f>'благ-во'!D62</f>
        <v>0</v>
      </c>
      <c r="G29" s="322">
        <f>'благ-во'!E62</f>
        <v>0</v>
      </c>
      <c r="H29" s="322">
        <f>'благ-во'!F62</f>
        <v>0</v>
      </c>
      <c r="I29" s="322">
        <f>'благ-во'!G62</f>
        <v>0</v>
      </c>
      <c r="J29" s="322">
        <f>'благ-во'!H62</f>
        <v>0</v>
      </c>
      <c r="K29" s="322">
        <f>'благ-во'!I62</f>
        <v>0</v>
      </c>
      <c r="L29" s="322">
        <f>'благ-во'!J62</f>
        <v>0</v>
      </c>
      <c r="M29" s="322">
        <f>'благ-во'!K62</f>
        <v>0</v>
      </c>
      <c r="N29" s="322">
        <f>'благ-во'!L62</f>
        <v>0</v>
      </c>
      <c r="O29" s="322">
        <f>'благ-во'!M62</f>
        <v>0</v>
      </c>
      <c r="P29" s="231">
        <f t="shared" si="8"/>
        <v>82340</v>
      </c>
      <c r="Q29" s="232">
        <f t="shared" si="9"/>
        <v>450000</v>
      </c>
      <c r="R29" s="268">
        <f t="shared" ref="R29" si="11">Q29-P29</f>
        <v>367660</v>
      </c>
    </row>
    <row r="30" spans="1:22" ht="30" x14ac:dyDescent="0.25">
      <c r="A30" s="266" t="s">
        <v>137</v>
      </c>
      <c r="B30" s="223">
        <v>3100000</v>
      </c>
      <c r="C30" s="227">
        <f t="shared" si="7"/>
        <v>258333.33333333334</v>
      </c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31">
        <f t="shared" si="8"/>
        <v>0</v>
      </c>
      <c r="Q30" s="318" t="s">
        <v>125</v>
      </c>
      <c r="R30" s="321">
        <f>B30-P30</f>
        <v>3100000</v>
      </c>
    </row>
    <row r="31" spans="1:22" ht="15.75" x14ac:dyDescent="0.25">
      <c r="A31" s="266" t="s">
        <v>62</v>
      </c>
      <c r="B31" s="223">
        <v>800000</v>
      </c>
      <c r="C31" s="227">
        <f t="shared" si="7"/>
        <v>66666.666666666672</v>
      </c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31">
        <f t="shared" si="8"/>
        <v>0</v>
      </c>
      <c r="Q31" s="318" t="s">
        <v>125</v>
      </c>
      <c r="R31" s="321">
        <f t="shared" ref="R31:R33" si="12">B31-P31</f>
        <v>800000</v>
      </c>
    </row>
    <row r="32" spans="1:22" ht="15.75" x14ac:dyDescent="0.25">
      <c r="A32" s="266" t="s">
        <v>135</v>
      </c>
      <c r="B32" s="234">
        <v>100000</v>
      </c>
      <c r="C32" s="227">
        <f t="shared" si="7"/>
        <v>8333.3333333333339</v>
      </c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31"/>
      <c r="Q32" s="318"/>
      <c r="R32" s="321"/>
    </row>
    <row r="33" spans="1:19" ht="15.75" x14ac:dyDescent="0.25">
      <c r="A33" s="270" t="s">
        <v>63</v>
      </c>
      <c r="B33" s="234">
        <v>241600</v>
      </c>
      <c r="C33" s="227">
        <f t="shared" si="7"/>
        <v>20133.333333333332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31">
        <f t="shared" si="8"/>
        <v>0</v>
      </c>
      <c r="Q33" s="318" t="s">
        <v>125</v>
      </c>
      <c r="R33" s="321">
        <f t="shared" si="12"/>
        <v>241600</v>
      </c>
    </row>
    <row r="34" spans="1:19" ht="15.75" x14ac:dyDescent="0.25">
      <c r="A34" s="270" t="s">
        <v>136</v>
      </c>
      <c r="B34" s="234">
        <v>30200</v>
      </c>
      <c r="C34" s="235">
        <f t="shared" si="7"/>
        <v>2516.6666666666665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371"/>
      <c r="Q34" s="372"/>
      <c r="R34" s="373"/>
    </row>
    <row r="35" spans="1:19" ht="16.5" thickBot="1" x14ac:dyDescent="0.3">
      <c r="A35" s="296" t="s">
        <v>47</v>
      </c>
      <c r="B35" s="273">
        <v>2358504</v>
      </c>
      <c r="C35" s="274">
        <f t="shared" si="7"/>
        <v>196542</v>
      </c>
      <c r="D35" s="325">
        <f>'рез фонд'!B55</f>
        <v>0</v>
      </c>
      <c r="E35" s="325">
        <f>'рез фонд'!C55</f>
        <v>0</v>
      </c>
      <c r="F35" s="325">
        <f>'рез фонд'!D55</f>
        <v>0</v>
      </c>
      <c r="G35" s="325">
        <f>'рез фонд'!E55</f>
        <v>0</v>
      </c>
      <c r="H35" s="325">
        <f>'рез фонд'!F55</f>
        <v>0</v>
      </c>
      <c r="I35" s="325">
        <f>'рез фонд'!G55</f>
        <v>0</v>
      </c>
      <c r="J35" s="325">
        <f>'рез фонд'!H55</f>
        <v>0</v>
      </c>
      <c r="K35" s="325">
        <f>'рез фонд'!I55</f>
        <v>0</v>
      </c>
      <c r="L35" s="325">
        <f>'рез фонд'!J55</f>
        <v>0</v>
      </c>
      <c r="M35" s="325">
        <f>'рез фонд'!K55</f>
        <v>0</v>
      </c>
      <c r="N35" s="325">
        <f>'рез фонд'!L55</f>
        <v>0</v>
      </c>
      <c r="O35" s="325">
        <f>'рез фонд'!M55</f>
        <v>0</v>
      </c>
      <c r="P35" s="276">
        <f t="shared" si="8"/>
        <v>0</v>
      </c>
      <c r="Q35" s="319" t="s">
        <v>125</v>
      </c>
      <c r="R35" s="320">
        <f t="shared" ref="R35" si="13">B35-P35</f>
        <v>2358504</v>
      </c>
      <c r="S35" s="272"/>
    </row>
    <row r="36" spans="1:19" ht="31.5" x14ac:dyDescent="0.25">
      <c r="A36" s="297" t="s">
        <v>64</v>
      </c>
      <c r="B36" s="290">
        <f t="shared" ref="B36:P36" si="14">SUM(B17:B35)</f>
        <v>41666904</v>
      </c>
      <c r="C36" s="290">
        <f t="shared" si="14"/>
        <v>3472242.0000000005</v>
      </c>
      <c r="D36" s="290">
        <f t="shared" si="14"/>
        <v>2551244.3000000003</v>
      </c>
      <c r="E36" s="290">
        <f t="shared" si="14"/>
        <v>0</v>
      </c>
      <c r="F36" s="290">
        <f t="shared" si="14"/>
        <v>0</v>
      </c>
      <c r="G36" s="290">
        <f t="shared" si="14"/>
        <v>0</v>
      </c>
      <c r="H36" s="290">
        <f t="shared" si="14"/>
        <v>0</v>
      </c>
      <c r="I36" s="290">
        <f t="shared" si="14"/>
        <v>0</v>
      </c>
      <c r="J36" s="290">
        <f t="shared" si="14"/>
        <v>0</v>
      </c>
      <c r="K36" s="290">
        <f t="shared" si="14"/>
        <v>0</v>
      </c>
      <c r="L36" s="290">
        <f t="shared" si="14"/>
        <v>0</v>
      </c>
      <c r="M36" s="290">
        <f t="shared" si="14"/>
        <v>0</v>
      </c>
      <c r="N36" s="290">
        <f t="shared" si="14"/>
        <v>0</v>
      </c>
      <c r="O36" s="290">
        <f t="shared" si="14"/>
        <v>0</v>
      </c>
      <c r="P36" s="290">
        <f t="shared" si="14"/>
        <v>2551244.3000000003</v>
      </c>
      <c r="Q36" s="290" t="s">
        <v>125</v>
      </c>
      <c r="R36" s="290">
        <f>SUM(R17:R35)</f>
        <v>38985459.699999996</v>
      </c>
      <c r="S36" s="272"/>
    </row>
    <row r="37" spans="1:19" ht="15.75" x14ac:dyDescent="0.25">
      <c r="A37" s="291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2"/>
    </row>
    <row r="38" spans="1:19" ht="15.75" x14ac:dyDescent="0.25">
      <c r="A38" s="294" t="s">
        <v>66</v>
      </c>
      <c r="B38" s="223">
        <v>7560000</v>
      </c>
      <c r="C38" s="227">
        <f t="shared" ref="C38:C43" si="15">B38/12</f>
        <v>630000</v>
      </c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31">
        <f>SUM(D38:O38)</f>
        <v>0</v>
      </c>
      <c r="Q38" s="321" t="s">
        <v>125</v>
      </c>
      <c r="R38" s="292">
        <f t="shared" ref="R38:R43" si="16">B38-P38</f>
        <v>7560000</v>
      </c>
    </row>
    <row r="39" spans="1:19" ht="15.75" x14ac:dyDescent="0.25">
      <c r="A39" s="221" t="s">
        <v>138</v>
      </c>
      <c r="B39" s="253">
        <v>274000</v>
      </c>
      <c r="C39" s="227">
        <f t="shared" si="15"/>
        <v>22833.333333333332</v>
      </c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31">
        <f t="shared" ref="P39:P43" si="17">SUM(D39:O39)</f>
        <v>0</v>
      </c>
      <c r="Q39" s="318" t="s">
        <v>125</v>
      </c>
      <c r="R39" s="292">
        <f t="shared" si="16"/>
        <v>274000</v>
      </c>
    </row>
    <row r="40" spans="1:19" ht="15.75" x14ac:dyDescent="0.25">
      <c r="A40" s="221" t="s">
        <v>139</v>
      </c>
      <c r="B40" s="253">
        <v>300000</v>
      </c>
      <c r="C40" s="227">
        <f t="shared" si="15"/>
        <v>25000</v>
      </c>
      <c r="D40" s="269">
        <v>150000</v>
      </c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31">
        <f t="shared" si="17"/>
        <v>150000</v>
      </c>
      <c r="Q40" s="318" t="s">
        <v>125</v>
      </c>
      <c r="R40" s="292">
        <f t="shared" si="16"/>
        <v>150000</v>
      </c>
    </row>
    <row r="41" spans="1:19" ht="15.75" x14ac:dyDescent="0.25">
      <c r="A41" s="266" t="s">
        <v>140</v>
      </c>
      <c r="B41" s="223">
        <v>2800000</v>
      </c>
      <c r="C41" s="227">
        <f t="shared" si="15"/>
        <v>233333.33333333334</v>
      </c>
      <c r="D41" s="267">
        <v>1500000</v>
      </c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31">
        <f t="shared" si="17"/>
        <v>1500000</v>
      </c>
      <c r="Q41" s="318" t="s">
        <v>125</v>
      </c>
      <c r="R41" s="292">
        <f t="shared" si="16"/>
        <v>1300000</v>
      </c>
    </row>
    <row r="42" spans="1:19" ht="15.75" x14ac:dyDescent="0.25">
      <c r="A42" s="266" t="s">
        <v>141</v>
      </c>
      <c r="B42" s="223">
        <v>800000</v>
      </c>
      <c r="C42" s="227">
        <f>B42/12</f>
        <v>66666.666666666672</v>
      </c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31">
        <f t="shared" si="17"/>
        <v>0</v>
      </c>
      <c r="Q42" s="318" t="s">
        <v>125</v>
      </c>
      <c r="R42" s="292">
        <f t="shared" si="16"/>
        <v>800000</v>
      </c>
    </row>
    <row r="43" spans="1:19" ht="15.75" x14ac:dyDescent="0.25">
      <c r="A43" s="266" t="s">
        <v>142</v>
      </c>
      <c r="B43" s="223">
        <v>350000</v>
      </c>
      <c r="C43" s="227">
        <f t="shared" si="15"/>
        <v>29166.666666666668</v>
      </c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31">
        <f t="shared" si="17"/>
        <v>0</v>
      </c>
      <c r="Q43" s="318" t="s">
        <v>125</v>
      </c>
      <c r="R43" s="292">
        <f t="shared" si="16"/>
        <v>350000</v>
      </c>
    </row>
    <row r="44" spans="1:19" ht="16.5" thickBot="1" x14ac:dyDescent="0.3">
      <c r="A44" s="266" t="s">
        <v>143</v>
      </c>
      <c r="B44" s="223">
        <v>250000</v>
      </c>
      <c r="C44" s="227">
        <f t="shared" ref="C44" si="18">B44/12</f>
        <v>20833.333333333332</v>
      </c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6"/>
      <c r="Q44" s="320"/>
      <c r="R44" s="298"/>
    </row>
    <row r="45" spans="1:19" ht="31.5" x14ac:dyDescent="0.25">
      <c r="A45" s="295" t="s">
        <v>65</v>
      </c>
      <c r="B45" s="290">
        <f t="shared" ref="B45:P45" si="19">SUM(B38:B44)</f>
        <v>12334000</v>
      </c>
      <c r="C45" s="290">
        <f t="shared" si="19"/>
        <v>1027833.3333333334</v>
      </c>
      <c r="D45" s="290">
        <f t="shared" si="19"/>
        <v>1650000</v>
      </c>
      <c r="E45" s="290">
        <f t="shared" si="19"/>
        <v>0</v>
      </c>
      <c r="F45" s="290">
        <f t="shared" si="19"/>
        <v>0</v>
      </c>
      <c r="G45" s="290">
        <f t="shared" si="19"/>
        <v>0</v>
      </c>
      <c r="H45" s="290">
        <f t="shared" si="19"/>
        <v>0</v>
      </c>
      <c r="I45" s="290">
        <f t="shared" si="19"/>
        <v>0</v>
      </c>
      <c r="J45" s="290">
        <f t="shared" si="19"/>
        <v>0</v>
      </c>
      <c r="K45" s="290">
        <f t="shared" si="19"/>
        <v>0</v>
      </c>
      <c r="L45" s="290">
        <f t="shared" si="19"/>
        <v>0</v>
      </c>
      <c r="M45" s="290">
        <f t="shared" si="19"/>
        <v>0</v>
      </c>
      <c r="N45" s="290">
        <f t="shared" si="19"/>
        <v>0</v>
      </c>
      <c r="O45" s="290">
        <f t="shared" si="19"/>
        <v>0</v>
      </c>
      <c r="P45" s="290">
        <f t="shared" si="19"/>
        <v>1650000</v>
      </c>
      <c r="Q45" s="290" t="s">
        <v>125</v>
      </c>
      <c r="R45" s="290">
        <f>SUM(R38:R44)</f>
        <v>10434000</v>
      </c>
      <c r="S45" s="272"/>
    </row>
    <row r="46" spans="1:19" ht="15.75" x14ac:dyDescent="0.25">
      <c r="A46" s="291"/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72"/>
    </row>
    <row r="47" spans="1:19" ht="15.75" x14ac:dyDescent="0.25">
      <c r="A47" s="293" t="s">
        <v>48</v>
      </c>
      <c r="B47" s="223">
        <f t="shared" ref="B47:P47" si="20">B36+B45</f>
        <v>54000904</v>
      </c>
      <c r="C47" s="227">
        <f t="shared" si="20"/>
        <v>4500075.333333334</v>
      </c>
      <c r="D47" s="223">
        <f t="shared" si="20"/>
        <v>4201244.3000000007</v>
      </c>
      <c r="E47" s="223">
        <f t="shared" si="20"/>
        <v>0</v>
      </c>
      <c r="F47" s="223">
        <f t="shared" si="20"/>
        <v>0</v>
      </c>
      <c r="G47" s="223">
        <f t="shared" si="20"/>
        <v>0</v>
      </c>
      <c r="H47" s="223">
        <f t="shared" si="20"/>
        <v>0</v>
      </c>
      <c r="I47" s="223">
        <f t="shared" si="20"/>
        <v>0</v>
      </c>
      <c r="J47" s="223">
        <f t="shared" si="20"/>
        <v>0</v>
      </c>
      <c r="K47" s="223">
        <f t="shared" si="20"/>
        <v>0</v>
      </c>
      <c r="L47" s="223">
        <f t="shared" si="20"/>
        <v>0</v>
      </c>
      <c r="M47" s="223">
        <f t="shared" si="20"/>
        <v>0</v>
      </c>
      <c r="N47" s="223">
        <f t="shared" si="20"/>
        <v>0</v>
      </c>
      <c r="O47" s="223">
        <f t="shared" si="20"/>
        <v>0</v>
      </c>
      <c r="P47" s="223">
        <f t="shared" si="20"/>
        <v>4201244.3000000007</v>
      </c>
      <c r="Q47" s="223" t="s">
        <v>125</v>
      </c>
      <c r="R47" s="268">
        <f>R36+R45</f>
        <v>49419459.699999996</v>
      </c>
    </row>
    <row r="48" spans="1:19" ht="15.75" x14ac:dyDescent="0.25">
      <c r="A48" s="212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85"/>
      <c r="R48" s="213"/>
    </row>
    <row r="49" spans="1:19" s="289" customFormat="1" ht="24.75" customHeight="1" x14ac:dyDescent="0.25">
      <c r="A49" s="286" t="s">
        <v>118</v>
      </c>
      <c r="B49" s="287"/>
      <c r="C49" s="287"/>
      <c r="D49" s="288">
        <v>1480675.35</v>
      </c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365"/>
      <c r="P49" s="207"/>
      <c r="Q49" s="207"/>
      <c r="R49" s="207"/>
    </row>
    <row r="50" spans="1:19" ht="15.75" x14ac:dyDescent="0.25">
      <c r="A50" s="280"/>
      <c r="B50" s="277"/>
      <c r="C50" s="277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366"/>
      <c r="Q50" s="366"/>
      <c r="R50" s="366"/>
    </row>
    <row r="51" spans="1:19" s="211" customFormat="1" ht="15.75" x14ac:dyDescent="0.25">
      <c r="A51" s="210"/>
      <c r="B51" s="412"/>
      <c r="C51" s="281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366"/>
      <c r="Q51" s="366"/>
      <c r="R51" s="366"/>
    </row>
    <row r="52" spans="1:19" s="211" customFormat="1" ht="15.75" x14ac:dyDescent="0.25">
      <c r="A52" s="210"/>
      <c r="B52" s="412"/>
      <c r="C52" s="281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366"/>
      <c r="Q52" s="366"/>
      <c r="R52" s="366"/>
    </row>
    <row r="53" spans="1:19" s="369" customFormat="1" ht="15.75" x14ac:dyDescent="0.25">
      <c r="A53" s="367"/>
      <c r="B53" s="366"/>
      <c r="C53" s="366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6"/>
      <c r="Q53" s="366"/>
      <c r="R53" s="366"/>
    </row>
    <row r="54" spans="1:19" s="208" customFormat="1" ht="15.75" x14ac:dyDescent="0.25">
      <c r="A54" s="367"/>
      <c r="B54" s="413"/>
      <c r="C54" s="283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6"/>
      <c r="Q54" s="366"/>
      <c r="R54" s="366"/>
      <c r="S54" s="369"/>
    </row>
    <row r="55" spans="1:19" s="208" customFormat="1" ht="15.75" x14ac:dyDescent="0.25">
      <c r="A55" s="367"/>
      <c r="B55" s="413"/>
      <c r="C55" s="283"/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6"/>
      <c r="Q55" s="366"/>
      <c r="R55" s="366"/>
      <c r="S55" s="369"/>
    </row>
    <row r="56" spans="1:19" s="208" customFormat="1" ht="15.75" x14ac:dyDescent="0.25">
      <c r="A56" s="367"/>
      <c r="B56" s="366"/>
      <c r="C56" s="366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6"/>
      <c r="Q56" s="366"/>
      <c r="R56" s="366"/>
      <c r="S56" s="369"/>
    </row>
    <row r="57" spans="1:19" s="208" customFormat="1" ht="15.75" x14ac:dyDescent="0.25">
      <c r="A57" s="367"/>
      <c r="B57" s="411"/>
      <c r="C57" s="301"/>
      <c r="D57" s="426"/>
      <c r="E57" s="426"/>
      <c r="F57" s="426"/>
      <c r="G57" s="426"/>
      <c r="H57" s="426"/>
      <c r="I57" s="426"/>
      <c r="J57" s="426"/>
      <c r="K57" s="426"/>
      <c r="L57" s="426"/>
      <c r="M57" s="426"/>
      <c r="N57" s="426"/>
      <c r="O57" s="426"/>
      <c r="P57" s="366"/>
      <c r="Q57" s="366"/>
      <c r="R57" s="366"/>
      <c r="S57" s="369"/>
    </row>
    <row r="58" spans="1:19" s="208" customFormat="1" ht="15.75" x14ac:dyDescent="0.25">
      <c r="A58" s="367"/>
      <c r="B58" s="411"/>
      <c r="C58" s="301"/>
      <c r="D58" s="426"/>
      <c r="E58" s="426"/>
      <c r="F58" s="426"/>
      <c r="G58" s="426"/>
      <c r="H58" s="426"/>
      <c r="I58" s="426"/>
      <c r="J58" s="426"/>
      <c r="K58" s="426"/>
      <c r="L58" s="426"/>
      <c r="M58" s="426"/>
      <c r="N58" s="426"/>
      <c r="O58" s="426"/>
      <c r="P58" s="366"/>
      <c r="Q58" s="366"/>
      <c r="R58" s="366"/>
      <c r="S58" s="369"/>
    </row>
    <row r="59" spans="1:19" s="208" customFormat="1" ht="15.75" x14ac:dyDescent="0.25">
      <c r="A59" s="367"/>
      <c r="B59" s="367"/>
      <c r="C59" s="367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6"/>
      <c r="Q59" s="366"/>
      <c r="R59" s="366"/>
      <c r="S59" s="369"/>
    </row>
    <row r="60" spans="1:19" s="369" customFormat="1" ht="15.75" x14ac:dyDescent="0.25">
      <c r="A60" s="367"/>
      <c r="B60" s="423"/>
      <c r="C60" s="424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6"/>
      <c r="Q60" s="366"/>
      <c r="R60" s="366"/>
    </row>
    <row r="61" spans="1:19" s="368" customFormat="1" ht="15.75" x14ac:dyDescent="0.25">
      <c r="B61" s="423"/>
      <c r="C61" s="424"/>
      <c r="P61" s="370"/>
    </row>
    <row r="62" spans="1:19" s="422" customFormat="1" x14ac:dyDescent="0.25">
      <c r="A62" s="419"/>
      <c r="B62" s="423"/>
      <c r="C62" s="425"/>
      <c r="D62" s="421"/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421"/>
      <c r="P62" s="420"/>
      <c r="Q62" s="420"/>
      <c r="R62" s="420"/>
    </row>
    <row r="63" spans="1:19" s="206" customFormat="1" x14ac:dyDescent="0.25">
      <c r="A63" s="284"/>
      <c r="B63" s="219"/>
      <c r="C63" s="219"/>
      <c r="D63" s="205"/>
      <c r="E63" s="205"/>
      <c r="F63" s="205"/>
      <c r="G63" s="205"/>
      <c r="H63" s="205"/>
      <c r="I63" s="205"/>
      <c r="J63" s="205"/>
      <c r="K63" s="205"/>
      <c r="L63" s="360"/>
      <c r="M63" s="205"/>
      <c r="N63" s="205"/>
      <c r="O63" s="205"/>
      <c r="P63" s="199"/>
      <c r="Q63" s="199"/>
      <c r="R63" s="199"/>
      <c r="S63" s="204"/>
    </row>
    <row r="64" spans="1:19" s="206" customFormat="1" x14ac:dyDescent="0.25">
      <c r="A64" s="284"/>
      <c r="B64" s="219"/>
      <c r="C64" s="219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199"/>
      <c r="Q64" s="199"/>
      <c r="R64" s="199"/>
      <c r="S64" s="204"/>
    </row>
    <row r="65" spans="1:19" s="206" customFormat="1" x14ac:dyDescent="0.25">
      <c r="A65" s="284"/>
      <c r="B65" s="219"/>
      <c r="C65" s="219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199"/>
      <c r="Q65" s="199"/>
      <c r="R65" s="199"/>
      <c r="S65" s="204"/>
    </row>
    <row r="66" spans="1:19" s="206" customFormat="1" x14ac:dyDescent="0.25">
      <c r="A66" s="284"/>
      <c r="B66" s="219"/>
      <c r="C66" s="219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199"/>
      <c r="Q66" s="199"/>
      <c r="R66" s="199"/>
      <c r="S66" s="204"/>
    </row>
    <row r="67" spans="1:19" x14ac:dyDescent="0.25"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199"/>
      <c r="Q67" s="199"/>
      <c r="R67" s="199"/>
      <c r="S67" s="204"/>
    </row>
    <row r="69" spans="1:19" ht="15.75" customHeight="1" x14ac:dyDescent="0.25"/>
    <row r="70" spans="1:19" ht="15.75" customHeight="1" x14ac:dyDescent="0.25"/>
    <row r="71" spans="1:19" ht="15.75" customHeight="1" x14ac:dyDescent="0.25"/>
  </sheetData>
  <mergeCells count="4">
    <mergeCell ref="B57:B58"/>
    <mergeCell ref="B51:B52"/>
    <mergeCell ref="B54:B55"/>
    <mergeCell ref="B60:B62"/>
  </mergeCells>
  <phoneticPr fontId="22" type="noConversion"/>
  <pageMargins left="0.25" right="0.25" top="0.75" bottom="0.75" header="0.3" footer="0.3"/>
  <pageSetup paperSize="9" scale="48" firstPageNumber="429496729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69</v>
      </c>
      <c r="B2" s="85"/>
      <c r="C2" s="85"/>
      <c r="D2" s="85"/>
      <c r="E2" s="85"/>
      <c r="F2" s="414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25">
      <c r="A3" s="12"/>
      <c r="B3" s="13"/>
      <c r="C3" s="13"/>
      <c r="D3" s="13"/>
      <c r="E3" s="13"/>
      <c r="F3" s="415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2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2"/>
  <sheetViews>
    <sheetView zoomScale="115" workbookViewId="0">
      <selection activeCell="B9" sqref="B9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9.28515625" style="96" bestFit="1" customWidth="1"/>
    <col min="13" max="13" width="11.8554687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9" t="str">
        <f>'ВСЕ затраты'!B1</f>
        <v>2024-2025гг.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36"/>
    </row>
    <row r="2" spans="1:14" x14ac:dyDescent="0.25">
      <c r="A2" s="137"/>
      <c r="B2" s="179" t="s">
        <v>9</v>
      </c>
      <c r="C2" s="185" t="s">
        <v>14</v>
      </c>
      <c r="D2" s="190" t="s">
        <v>15</v>
      </c>
      <c r="E2" s="185" t="s">
        <v>16</v>
      </c>
      <c r="F2" s="185" t="s">
        <v>17</v>
      </c>
      <c r="G2" s="185" t="s">
        <v>18</v>
      </c>
      <c r="H2" s="185" t="s">
        <v>19</v>
      </c>
      <c r="I2" s="185" t="s">
        <v>4</v>
      </c>
      <c r="J2" s="185" t="s">
        <v>5</v>
      </c>
      <c r="K2" s="185" t="s">
        <v>6</v>
      </c>
      <c r="L2" s="185" t="s">
        <v>7</v>
      </c>
      <c r="M2" s="185" t="s">
        <v>8</v>
      </c>
      <c r="N2" s="141" t="s">
        <v>90</v>
      </c>
    </row>
    <row r="3" spans="1:14" x14ac:dyDescent="0.25">
      <c r="A3" s="146" t="s">
        <v>91</v>
      </c>
      <c r="B3" s="326">
        <v>11000</v>
      </c>
      <c r="C3" s="326"/>
      <c r="D3" s="327"/>
      <c r="E3" s="326"/>
      <c r="F3" s="326"/>
      <c r="G3" s="326"/>
      <c r="H3" s="326"/>
      <c r="I3" s="326"/>
      <c r="J3" s="326"/>
      <c r="K3" s="326"/>
      <c r="L3" s="326"/>
      <c r="M3" s="326"/>
      <c r="N3" s="145">
        <f t="shared" ref="N3:N18" si="0">SUM(B3:M3)</f>
        <v>11000</v>
      </c>
    </row>
    <row r="4" spans="1:14" x14ac:dyDescent="0.25">
      <c r="A4" s="146" t="s">
        <v>92</v>
      </c>
      <c r="B4" s="326">
        <v>9000</v>
      </c>
      <c r="C4" s="328"/>
      <c r="D4" s="329"/>
      <c r="E4" s="328"/>
      <c r="F4" s="328"/>
      <c r="G4" s="328"/>
      <c r="H4" s="328"/>
      <c r="I4" s="328"/>
      <c r="J4" s="328"/>
      <c r="K4" s="328"/>
      <c r="L4" s="328"/>
      <c r="M4" s="328"/>
      <c r="N4" s="145">
        <f t="shared" si="0"/>
        <v>9000</v>
      </c>
    </row>
    <row r="5" spans="1:14" x14ac:dyDescent="0.25">
      <c r="A5" s="146" t="s">
        <v>93</v>
      </c>
      <c r="B5" s="326">
        <v>8502.85</v>
      </c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145">
        <f t="shared" si="0"/>
        <v>8502.85</v>
      </c>
    </row>
    <row r="6" spans="1:14" x14ac:dyDescent="0.25">
      <c r="A6" s="146" t="s">
        <v>109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45">
        <f t="shared" si="0"/>
        <v>0</v>
      </c>
    </row>
    <row r="7" spans="1:14" x14ac:dyDescent="0.25">
      <c r="A7" s="149" t="s">
        <v>146</v>
      </c>
      <c r="B7" s="179">
        <f>1050+1200</f>
        <v>2250</v>
      </c>
      <c r="C7" s="181"/>
      <c r="D7" s="183"/>
      <c r="E7" s="181"/>
      <c r="F7" s="181"/>
      <c r="G7" s="181"/>
      <c r="H7" s="181"/>
      <c r="I7" s="181"/>
      <c r="J7" s="181"/>
      <c r="K7" s="181"/>
      <c r="L7" s="181"/>
      <c r="M7" s="181"/>
      <c r="N7" s="145">
        <f t="shared" si="0"/>
        <v>2250</v>
      </c>
    </row>
    <row r="8" spans="1:14" x14ac:dyDescent="0.25">
      <c r="A8" s="148" t="s">
        <v>147</v>
      </c>
      <c r="B8" s="179">
        <v>6727</v>
      </c>
      <c r="C8" s="179"/>
      <c r="D8" s="180"/>
      <c r="E8" s="179"/>
      <c r="F8" s="179"/>
      <c r="G8" s="179"/>
      <c r="H8" s="179"/>
      <c r="I8" s="179"/>
      <c r="J8" s="179"/>
      <c r="K8" s="179"/>
      <c r="L8" s="179"/>
      <c r="M8" s="179"/>
      <c r="N8" s="145">
        <f t="shared" si="0"/>
        <v>6727</v>
      </c>
    </row>
    <row r="9" spans="1:14" x14ac:dyDescent="0.25">
      <c r="A9" s="377" t="s">
        <v>148</v>
      </c>
      <c r="B9" s="179">
        <f>338+3160.7-231</f>
        <v>3267.7</v>
      </c>
      <c r="C9" s="181"/>
      <c r="D9" s="183"/>
      <c r="E9" s="181"/>
      <c r="F9" s="181"/>
      <c r="G9" s="181"/>
      <c r="H9" s="181"/>
      <c r="I9" s="181"/>
      <c r="J9" s="181"/>
      <c r="K9" s="181"/>
      <c r="L9" s="181"/>
      <c r="M9" s="181"/>
      <c r="N9" s="145">
        <f t="shared" si="0"/>
        <v>3267.7</v>
      </c>
    </row>
    <row r="10" spans="1:14" x14ac:dyDescent="0.25">
      <c r="A10" s="148" t="s">
        <v>150</v>
      </c>
      <c r="B10" s="179">
        <f>598+2118</f>
        <v>2716</v>
      </c>
      <c r="C10" s="181"/>
      <c r="D10" s="183"/>
      <c r="E10" s="181"/>
      <c r="F10" s="181"/>
      <c r="G10" s="181"/>
      <c r="H10" s="181"/>
      <c r="I10" s="181"/>
      <c r="J10" s="181"/>
      <c r="K10" s="181"/>
      <c r="L10" s="181"/>
      <c r="M10" s="181"/>
      <c r="N10" s="145">
        <f t="shared" si="0"/>
        <v>2716</v>
      </c>
    </row>
    <row r="11" spans="1:14" x14ac:dyDescent="0.25">
      <c r="A11" s="148" t="s">
        <v>155</v>
      </c>
      <c r="B11" s="179">
        <v>5500</v>
      </c>
      <c r="C11" s="181"/>
      <c r="D11" s="183"/>
      <c r="E11" s="181"/>
      <c r="F11" s="181"/>
      <c r="G11" s="181"/>
      <c r="H11" s="181"/>
      <c r="I11" s="181"/>
      <c r="J11" s="181"/>
      <c r="K11" s="181"/>
      <c r="L11" s="181"/>
      <c r="M11" s="181"/>
      <c r="N11" s="145">
        <f>SUM(B11:M11)</f>
        <v>5500</v>
      </c>
    </row>
    <row r="12" spans="1:14" x14ac:dyDescent="0.25">
      <c r="A12" s="150" t="s">
        <v>158</v>
      </c>
      <c r="B12" s="179">
        <v>1800</v>
      </c>
      <c r="C12" s="181"/>
      <c r="D12" s="183"/>
      <c r="E12" s="181"/>
      <c r="F12" s="181"/>
      <c r="G12" s="181"/>
      <c r="H12" s="181"/>
      <c r="I12" s="181"/>
      <c r="J12" s="181"/>
      <c r="K12" s="181"/>
      <c r="L12" s="181"/>
      <c r="M12" s="181"/>
      <c r="N12" s="145">
        <f t="shared" si="0"/>
        <v>1800</v>
      </c>
    </row>
    <row r="13" spans="1:14" x14ac:dyDescent="0.25">
      <c r="A13" s="376" t="s">
        <v>117</v>
      </c>
      <c r="B13" s="179">
        <f>349+174.5+79+99</f>
        <v>701.5</v>
      </c>
      <c r="C13" s="181"/>
      <c r="D13" s="183"/>
      <c r="E13" s="181"/>
      <c r="F13" s="181"/>
      <c r="G13" s="181"/>
      <c r="H13" s="181"/>
      <c r="I13" s="181"/>
      <c r="J13" s="181"/>
      <c r="K13" s="181"/>
      <c r="L13" s="181"/>
      <c r="M13" s="181"/>
      <c r="N13" s="145">
        <f t="shared" si="0"/>
        <v>701.5</v>
      </c>
    </row>
    <row r="14" spans="1:14" x14ac:dyDescent="0.25">
      <c r="A14" s="150" t="s">
        <v>159</v>
      </c>
      <c r="B14" s="179">
        <v>268</v>
      </c>
      <c r="C14" s="181"/>
      <c r="D14" s="183"/>
      <c r="E14" s="181"/>
      <c r="F14" s="181"/>
      <c r="G14" s="181"/>
      <c r="H14" s="181"/>
      <c r="I14" s="181"/>
      <c r="J14" s="181"/>
      <c r="K14" s="181"/>
      <c r="L14" s="181"/>
      <c r="M14" s="181"/>
      <c r="N14" s="145">
        <f t="shared" si="0"/>
        <v>268</v>
      </c>
    </row>
    <row r="15" spans="1:14" x14ac:dyDescent="0.25">
      <c r="A15" s="375" t="s">
        <v>160</v>
      </c>
      <c r="B15" s="179">
        <f>31+455.01</f>
        <v>486.01</v>
      </c>
      <c r="C15" s="181"/>
      <c r="D15" s="183"/>
      <c r="E15" s="181"/>
      <c r="F15" s="181"/>
      <c r="G15" s="181"/>
      <c r="H15" s="181"/>
      <c r="I15" s="181"/>
      <c r="J15" s="181"/>
      <c r="K15" s="181"/>
      <c r="L15" s="181"/>
      <c r="M15" s="181"/>
      <c r="N15" s="145">
        <f t="shared" si="0"/>
        <v>486.01</v>
      </c>
    </row>
    <row r="16" spans="1:14" x14ac:dyDescent="0.25">
      <c r="A16" s="150" t="s">
        <v>161</v>
      </c>
      <c r="B16" s="179">
        <f>1904+1035</f>
        <v>2939</v>
      </c>
      <c r="C16" s="181"/>
      <c r="D16" s="183"/>
      <c r="E16" s="181"/>
      <c r="F16" s="181"/>
      <c r="G16" s="181"/>
      <c r="H16" s="181"/>
      <c r="I16" s="181"/>
      <c r="J16" s="181"/>
      <c r="K16" s="181"/>
      <c r="L16" s="181"/>
      <c r="M16" s="181"/>
      <c r="N16" s="145">
        <f t="shared" si="0"/>
        <v>2939</v>
      </c>
    </row>
    <row r="17" spans="1:14" x14ac:dyDescent="0.25">
      <c r="A17" s="150" t="s">
        <v>169</v>
      </c>
      <c r="B17" s="179">
        <f>750+1400</f>
        <v>2150</v>
      </c>
      <c r="C17" s="181"/>
      <c r="D17" s="183"/>
      <c r="E17" s="181"/>
      <c r="F17" s="181"/>
      <c r="G17" s="181"/>
      <c r="H17" s="181"/>
      <c r="I17" s="181"/>
      <c r="J17" s="181"/>
      <c r="K17" s="181"/>
      <c r="L17" s="181"/>
      <c r="M17" s="181"/>
      <c r="N17" s="145">
        <f t="shared" si="0"/>
        <v>2150</v>
      </c>
    </row>
    <row r="18" spans="1:14" x14ac:dyDescent="0.25">
      <c r="A18" s="150" t="s">
        <v>170</v>
      </c>
      <c r="B18" s="179">
        <v>6380</v>
      </c>
      <c r="C18" s="181"/>
      <c r="D18" s="183"/>
      <c r="E18" s="181"/>
      <c r="F18" s="181"/>
      <c r="G18" s="181"/>
      <c r="H18" s="181"/>
      <c r="I18" s="181"/>
      <c r="J18" s="181"/>
      <c r="K18" s="181"/>
      <c r="L18" s="181"/>
      <c r="M18" s="181"/>
      <c r="N18" s="145">
        <f t="shared" si="0"/>
        <v>6380</v>
      </c>
    </row>
    <row r="19" spans="1:14" x14ac:dyDescent="0.25">
      <c r="A19" s="150" t="s">
        <v>171</v>
      </c>
      <c r="B19" s="179">
        <v>15545</v>
      </c>
      <c r="C19" s="181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45">
        <f t="shared" ref="N19:N39" si="1">SUM(B19:M19)</f>
        <v>15545</v>
      </c>
    </row>
    <row r="20" spans="1:14" x14ac:dyDescent="0.25">
      <c r="A20" s="378" t="s">
        <v>113</v>
      </c>
      <c r="B20" s="179">
        <f>800+360+600+200</f>
        <v>1960</v>
      </c>
      <c r="C20" s="181"/>
      <c r="D20" s="183"/>
      <c r="E20" s="181"/>
      <c r="F20" s="181"/>
      <c r="G20" s="181"/>
      <c r="H20" s="181"/>
      <c r="I20" s="181"/>
      <c r="J20" s="181"/>
      <c r="K20" s="181"/>
      <c r="L20" s="181"/>
      <c r="M20" s="181"/>
      <c r="N20" s="145">
        <f t="shared" si="1"/>
        <v>1960</v>
      </c>
    </row>
    <row r="21" spans="1:14" x14ac:dyDescent="0.25">
      <c r="A21" s="150" t="s">
        <v>176</v>
      </c>
      <c r="B21" s="179">
        <f>1330+1040+820</f>
        <v>3190</v>
      </c>
      <c r="C21" s="181"/>
      <c r="D21" s="183"/>
      <c r="E21" s="181"/>
      <c r="F21" s="181"/>
      <c r="G21" s="181"/>
      <c r="H21" s="181"/>
      <c r="I21" s="181"/>
      <c r="J21" s="181"/>
      <c r="K21" s="181"/>
      <c r="L21" s="181"/>
      <c r="M21" s="181"/>
      <c r="N21" s="145">
        <f t="shared" si="1"/>
        <v>3190</v>
      </c>
    </row>
    <row r="22" spans="1:14" x14ac:dyDescent="0.25">
      <c r="A22" s="150" t="s">
        <v>177</v>
      </c>
      <c r="B22" s="179">
        <v>520</v>
      </c>
      <c r="C22" s="181"/>
      <c r="D22" s="183"/>
      <c r="E22" s="181"/>
      <c r="F22" s="181"/>
      <c r="G22" s="181"/>
      <c r="H22" s="181"/>
      <c r="I22" s="181"/>
      <c r="J22" s="181"/>
      <c r="K22" s="181"/>
      <c r="L22" s="181"/>
      <c r="M22" s="181"/>
      <c r="N22" s="145">
        <f t="shared" si="1"/>
        <v>520</v>
      </c>
    </row>
    <row r="23" spans="1:14" x14ac:dyDescent="0.25">
      <c r="A23" s="150" t="s">
        <v>178</v>
      </c>
      <c r="B23" s="179">
        <v>1040</v>
      </c>
      <c r="C23" s="181"/>
      <c r="D23" s="183"/>
      <c r="E23" s="181"/>
      <c r="F23" s="181"/>
      <c r="G23" s="181"/>
      <c r="H23" s="181"/>
      <c r="I23" s="181"/>
      <c r="J23" s="181"/>
      <c r="K23" s="181"/>
      <c r="L23" s="181"/>
      <c r="M23" s="181"/>
      <c r="N23" s="145">
        <f t="shared" si="1"/>
        <v>1040</v>
      </c>
    </row>
    <row r="24" spans="1:14" x14ac:dyDescent="0.25">
      <c r="A24" s="150"/>
      <c r="B24" s="179"/>
      <c r="C24" s="181"/>
      <c r="D24" s="183"/>
      <c r="E24" s="181"/>
      <c r="F24" s="181"/>
      <c r="G24" s="181"/>
      <c r="H24" s="181"/>
      <c r="I24" s="181"/>
      <c r="J24" s="181"/>
      <c r="K24" s="181"/>
      <c r="L24" s="181"/>
      <c r="M24" s="181"/>
      <c r="N24" s="145">
        <f t="shared" si="1"/>
        <v>0</v>
      </c>
    </row>
    <row r="25" spans="1:14" x14ac:dyDescent="0.25">
      <c r="A25" s="150"/>
      <c r="B25" s="179"/>
      <c r="C25" s="181"/>
      <c r="D25" s="183"/>
      <c r="E25" s="181"/>
      <c r="F25" s="181"/>
      <c r="G25" s="181"/>
      <c r="H25" s="181"/>
      <c r="I25" s="181"/>
      <c r="J25" s="181"/>
      <c r="K25" s="181"/>
      <c r="L25" s="181"/>
      <c r="M25" s="181"/>
      <c r="N25" s="145">
        <f t="shared" si="1"/>
        <v>0</v>
      </c>
    </row>
    <row r="26" spans="1:14" x14ac:dyDescent="0.25">
      <c r="A26" s="150"/>
      <c r="B26" s="179"/>
      <c r="C26" s="181"/>
      <c r="D26" s="183"/>
      <c r="E26" s="181"/>
      <c r="F26" s="181"/>
      <c r="G26" s="181"/>
      <c r="H26" s="181"/>
      <c r="I26" s="181"/>
      <c r="J26" s="181"/>
      <c r="K26" s="181"/>
      <c r="L26" s="181"/>
      <c r="M26" s="181"/>
      <c r="N26" s="145">
        <f t="shared" si="1"/>
        <v>0</v>
      </c>
    </row>
    <row r="27" spans="1:14" x14ac:dyDescent="0.25">
      <c r="A27" s="150"/>
      <c r="B27" s="179"/>
      <c r="C27" s="181"/>
      <c r="D27" s="183"/>
      <c r="E27" s="181"/>
      <c r="F27" s="181"/>
      <c r="G27" s="181"/>
      <c r="H27" s="181"/>
      <c r="I27" s="181"/>
      <c r="J27" s="181"/>
      <c r="K27" s="181"/>
      <c r="L27" s="181"/>
      <c r="M27" s="181"/>
      <c r="N27" s="145">
        <f t="shared" si="1"/>
        <v>0</v>
      </c>
    </row>
    <row r="28" spans="1:14" x14ac:dyDescent="0.25">
      <c r="A28" s="150"/>
      <c r="B28" s="179"/>
      <c r="C28" s="181"/>
      <c r="D28" s="183"/>
      <c r="E28" s="181"/>
      <c r="F28" s="181"/>
      <c r="G28" s="181"/>
      <c r="H28" s="181"/>
      <c r="I28" s="181"/>
      <c r="J28" s="181"/>
      <c r="K28" s="181"/>
      <c r="L28" s="181"/>
      <c r="M28" s="181"/>
      <c r="N28" s="145">
        <f t="shared" si="1"/>
        <v>0</v>
      </c>
    </row>
    <row r="29" spans="1:14" x14ac:dyDescent="0.25">
      <c r="A29" s="150"/>
      <c r="B29" s="179"/>
      <c r="C29" s="181"/>
      <c r="D29" s="183"/>
      <c r="E29" s="181"/>
      <c r="F29" s="181"/>
      <c r="G29" s="181"/>
      <c r="H29" s="181"/>
      <c r="I29" s="181"/>
      <c r="J29" s="181"/>
      <c r="K29" s="181"/>
      <c r="L29" s="181"/>
      <c r="M29" s="181"/>
      <c r="N29" s="145">
        <f t="shared" si="1"/>
        <v>0</v>
      </c>
    </row>
    <row r="30" spans="1:14" x14ac:dyDescent="0.25">
      <c r="A30" s="150"/>
      <c r="B30" s="179"/>
      <c r="C30" s="181"/>
      <c r="D30" s="183"/>
      <c r="E30" s="181"/>
      <c r="F30" s="181"/>
      <c r="G30" s="181"/>
      <c r="H30" s="181"/>
      <c r="I30" s="181"/>
      <c r="J30" s="181"/>
      <c r="K30" s="181"/>
      <c r="L30" s="181"/>
      <c r="M30" s="181"/>
      <c r="N30" s="145">
        <f t="shared" si="1"/>
        <v>0</v>
      </c>
    </row>
    <row r="31" spans="1:14" x14ac:dyDescent="0.25">
      <c r="A31" s="150"/>
      <c r="B31" s="179"/>
      <c r="C31" s="181"/>
      <c r="D31" s="183"/>
      <c r="E31" s="181"/>
      <c r="F31" s="181"/>
      <c r="G31" s="181"/>
      <c r="H31" s="181"/>
      <c r="I31" s="181"/>
      <c r="J31" s="181"/>
      <c r="K31" s="181"/>
      <c r="L31" s="181"/>
      <c r="M31" s="181"/>
      <c r="N31" s="145">
        <f t="shared" si="1"/>
        <v>0</v>
      </c>
    </row>
    <row r="32" spans="1:14" x14ac:dyDescent="0.25">
      <c r="A32" s="150"/>
      <c r="B32" s="179"/>
      <c r="C32" s="181"/>
      <c r="D32" s="183"/>
      <c r="E32" s="181"/>
      <c r="F32" s="181"/>
      <c r="G32" s="181"/>
      <c r="H32" s="181"/>
      <c r="I32" s="181"/>
      <c r="J32" s="181"/>
      <c r="K32" s="181"/>
      <c r="L32" s="181"/>
      <c r="M32" s="181"/>
      <c r="N32" s="145">
        <f t="shared" si="1"/>
        <v>0</v>
      </c>
    </row>
    <row r="33" spans="1:14" x14ac:dyDescent="0.25">
      <c r="A33" s="150"/>
      <c r="B33" s="179"/>
      <c r="C33" s="181"/>
      <c r="D33" s="183"/>
      <c r="E33" s="181"/>
      <c r="F33" s="181"/>
      <c r="G33" s="181"/>
      <c r="H33" s="181"/>
      <c r="I33" s="181"/>
      <c r="J33" s="181"/>
      <c r="K33" s="181"/>
      <c r="L33" s="181"/>
      <c r="M33" s="181"/>
      <c r="N33" s="145">
        <f t="shared" si="1"/>
        <v>0</v>
      </c>
    </row>
    <row r="34" spans="1:14" x14ac:dyDescent="0.25">
      <c r="A34" s="150"/>
      <c r="B34" s="179"/>
      <c r="C34" s="181"/>
      <c r="D34" s="183"/>
      <c r="E34" s="181"/>
      <c r="F34" s="181"/>
      <c r="G34" s="181"/>
      <c r="H34" s="181"/>
      <c r="I34" s="181"/>
      <c r="J34" s="181"/>
      <c r="K34" s="181"/>
      <c r="L34" s="181"/>
      <c r="M34" s="181"/>
      <c r="N34" s="145">
        <f t="shared" si="1"/>
        <v>0</v>
      </c>
    </row>
    <row r="35" spans="1:14" x14ac:dyDescent="0.25">
      <c r="A35" s="150"/>
      <c r="B35" s="179"/>
      <c r="C35" s="181"/>
      <c r="D35" s="183"/>
      <c r="E35" s="181"/>
      <c r="F35" s="181"/>
      <c r="G35" s="181"/>
      <c r="H35" s="181"/>
      <c r="I35" s="181"/>
      <c r="J35" s="181"/>
      <c r="K35" s="181"/>
      <c r="L35" s="181"/>
      <c r="M35" s="181"/>
      <c r="N35" s="145">
        <f t="shared" si="1"/>
        <v>0</v>
      </c>
    </row>
    <row r="36" spans="1:14" x14ac:dyDescent="0.25">
      <c r="A36" s="349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45">
        <f t="shared" si="1"/>
        <v>0</v>
      </c>
    </row>
    <row r="37" spans="1:14" x14ac:dyDescent="0.25">
      <c r="A37" s="349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45">
        <f t="shared" si="1"/>
        <v>0</v>
      </c>
    </row>
    <row r="38" spans="1:14" x14ac:dyDescent="0.25">
      <c r="A38" s="349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45">
        <f t="shared" si="1"/>
        <v>0</v>
      </c>
    </row>
    <row r="39" spans="1:14" x14ac:dyDescent="0.25">
      <c r="A39" s="349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45">
        <f t="shared" si="1"/>
        <v>0</v>
      </c>
    </row>
    <row r="40" spans="1:14" x14ac:dyDescent="0.25">
      <c r="A40" s="349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45">
        <f t="shared" ref="N40:N56" si="2">SUM(B40:M40)</f>
        <v>0</v>
      </c>
    </row>
    <row r="41" spans="1:14" x14ac:dyDescent="0.25">
      <c r="A41" s="349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45">
        <f t="shared" si="2"/>
        <v>0</v>
      </c>
    </row>
    <row r="42" spans="1:14" x14ac:dyDescent="0.25">
      <c r="A42" s="177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45">
        <f t="shared" si="2"/>
        <v>0</v>
      </c>
    </row>
    <row r="43" spans="1:14" x14ac:dyDescent="0.25">
      <c r="A43" s="354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45">
        <f t="shared" si="2"/>
        <v>0</v>
      </c>
    </row>
    <row r="44" spans="1:14" x14ac:dyDescent="0.25">
      <c r="A44" s="354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45">
        <f t="shared" si="2"/>
        <v>0</v>
      </c>
    </row>
    <row r="45" spans="1:14" x14ac:dyDescent="0.25">
      <c r="A45" s="354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45">
        <f t="shared" si="2"/>
        <v>0</v>
      </c>
    </row>
    <row r="46" spans="1:14" x14ac:dyDescent="0.25">
      <c r="A46" s="354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45">
        <f t="shared" si="2"/>
        <v>0</v>
      </c>
    </row>
    <row r="47" spans="1:14" x14ac:dyDescent="0.25">
      <c r="A47" s="354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45">
        <f t="shared" si="2"/>
        <v>0</v>
      </c>
    </row>
    <row r="48" spans="1:14" x14ac:dyDescent="0.25">
      <c r="A48" s="354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45">
        <f t="shared" si="2"/>
        <v>0</v>
      </c>
    </row>
    <row r="49" spans="1:14" x14ac:dyDescent="0.25">
      <c r="A49" s="354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45">
        <f t="shared" si="2"/>
        <v>0</v>
      </c>
    </row>
    <row r="50" spans="1:14" x14ac:dyDescent="0.25">
      <c r="A50" s="354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45">
        <f t="shared" si="2"/>
        <v>0</v>
      </c>
    </row>
    <row r="51" spans="1:14" x14ac:dyDescent="0.25">
      <c r="A51" s="354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45">
        <f t="shared" si="2"/>
        <v>0</v>
      </c>
    </row>
    <row r="52" spans="1:14" x14ac:dyDescent="0.25">
      <c r="A52" s="354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45">
        <f t="shared" si="2"/>
        <v>0</v>
      </c>
    </row>
    <row r="53" spans="1:14" x14ac:dyDescent="0.25">
      <c r="A53" s="357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45">
        <f t="shared" si="2"/>
        <v>0</v>
      </c>
    </row>
    <row r="54" spans="1:14" x14ac:dyDescent="0.25">
      <c r="A54" s="354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45">
        <f t="shared" si="2"/>
        <v>0</v>
      </c>
    </row>
    <row r="55" spans="1:14" x14ac:dyDescent="0.25">
      <c r="A55" s="354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45">
        <f t="shared" si="2"/>
        <v>0</v>
      </c>
    </row>
    <row r="56" spans="1:14" x14ac:dyDescent="0.25">
      <c r="A56" s="354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45">
        <f t="shared" si="2"/>
        <v>0</v>
      </c>
    </row>
    <row r="57" spans="1:14" x14ac:dyDescent="0.25">
      <c r="A57" s="354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81">
        <f t="shared" ref="N57:N100" si="3">SUM(B57:M57)</f>
        <v>0</v>
      </c>
    </row>
    <row r="58" spans="1:14" x14ac:dyDescent="0.25">
      <c r="A58" s="354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81">
        <f t="shared" si="3"/>
        <v>0</v>
      </c>
    </row>
    <row r="59" spans="1:14" x14ac:dyDescent="0.25">
      <c r="A59" s="307"/>
      <c r="B59" s="179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1">
        <f t="shared" si="3"/>
        <v>0</v>
      </c>
    </row>
    <row r="60" spans="1:14" x14ac:dyDescent="0.25">
      <c r="A60" s="354"/>
      <c r="B60" s="179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1">
        <f t="shared" si="3"/>
        <v>0</v>
      </c>
    </row>
    <row r="61" spans="1:14" x14ac:dyDescent="0.25">
      <c r="A61" s="307"/>
      <c r="B61" s="179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>
        <f t="shared" si="3"/>
        <v>0</v>
      </c>
    </row>
    <row r="62" spans="1:14" x14ac:dyDescent="0.25">
      <c r="A62" s="354"/>
      <c r="B62" s="179"/>
      <c r="C62" s="179"/>
      <c r="D62" s="191"/>
      <c r="E62" s="179"/>
      <c r="F62" s="179"/>
      <c r="G62" s="179"/>
      <c r="H62" s="179"/>
      <c r="I62" s="179"/>
      <c r="J62" s="179"/>
      <c r="K62" s="179"/>
      <c r="L62" s="179"/>
      <c r="M62" s="179"/>
      <c r="N62" s="181">
        <f t="shared" si="3"/>
        <v>0</v>
      </c>
    </row>
    <row r="63" spans="1:14" x14ac:dyDescent="0.25">
      <c r="A63" s="307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81">
        <f t="shared" si="3"/>
        <v>0</v>
      </c>
    </row>
    <row r="64" spans="1:14" x14ac:dyDescent="0.25">
      <c r="A64" s="354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81">
        <f t="shared" si="3"/>
        <v>0</v>
      </c>
    </row>
    <row r="65" spans="1:14" x14ac:dyDescent="0.25">
      <c r="A65" s="307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81">
        <f t="shared" si="3"/>
        <v>0</v>
      </c>
    </row>
    <row r="66" spans="1:14" x14ac:dyDescent="0.25">
      <c r="A66" s="354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81">
        <f t="shared" si="3"/>
        <v>0</v>
      </c>
    </row>
    <row r="67" spans="1:14" x14ac:dyDescent="0.25">
      <c r="A67" s="307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81">
        <f t="shared" si="3"/>
        <v>0</v>
      </c>
    </row>
    <row r="68" spans="1:14" x14ac:dyDescent="0.25">
      <c r="A68" s="354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81">
        <f t="shared" si="3"/>
        <v>0</v>
      </c>
    </row>
    <row r="69" spans="1:14" x14ac:dyDescent="0.25">
      <c r="A69" s="307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81">
        <f t="shared" si="3"/>
        <v>0</v>
      </c>
    </row>
    <row r="70" spans="1:14" x14ac:dyDescent="0.25">
      <c r="A70" s="354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81">
        <f t="shared" si="3"/>
        <v>0</v>
      </c>
    </row>
    <row r="71" spans="1:14" x14ac:dyDescent="0.25">
      <c r="A71" s="307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81">
        <f t="shared" si="3"/>
        <v>0</v>
      </c>
    </row>
    <row r="72" spans="1:14" x14ac:dyDescent="0.25">
      <c r="A72" s="354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81">
        <f t="shared" si="3"/>
        <v>0</v>
      </c>
    </row>
    <row r="73" spans="1:14" x14ac:dyDescent="0.25">
      <c r="A73" s="307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81">
        <f t="shared" si="3"/>
        <v>0</v>
      </c>
    </row>
    <row r="74" spans="1:14" x14ac:dyDescent="0.25">
      <c r="A74" s="354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81">
        <f t="shared" si="3"/>
        <v>0</v>
      </c>
    </row>
    <row r="75" spans="1:14" x14ac:dyDescent="0.25">
      <c r="A75" s="363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81">
        <f t="shared" si="3"/>
        <v>0</v>
      </c>
    </row>
    <row r="76" spans="1:14" x14ac:dyDescent="0.25">
      <c r="A76" s="354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81">
        <f t="shared" si="3"/>
        <v>0</v>
      </c>
    </row>
    <row r="77" spans="1:14" x14ac:dyDescent="0.25">
      <c r="A77" s="354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81">
        <f t="shared" si="3"/>
        <v>0</v>
      </c>
    </row>
    <row r="78" spans="1:14" x14ac:dyDescent="0.25">
      <c r="A78" s="307"/>
      <c r="B78" s="179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>
        <f t="shared" si="3"/>
        <v>0</v>
      </c>
    </row>
    <row r="79" spans="1:14" x14ac:dyDescent="0.25">
      <c r="A79" s="354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>
        <f t="shared" si="3"/>
        <v>0</v>
      </c>
    </row>
    <row r="80" spans="1:14" x14ac:dyDescent="0.25">
      <c r="A80" s="307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>
        <f t="shared" si="3"/>
        <v>0</v>
      </c>
    </row>
    <row r="81" spans="1:14" x14ac:dyDescent="0.25">
      <c r="A81" s="354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>
        <f t="shared" si="3"/>
        <v>0</v>
      </c>
    </row>
    <row r="82" spans="1:14" x14ac:dyDescent="0.25">
      <c r="A82" s="307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>
        <f t="shared" si="3"/>
        <v>0</v>
      </c>
    </row>
    <row r="83" spans="1:14" x14ac:dyDescent="0.25">
      <c r="A83" s="148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>
        <f t="shared" si="3"/>
        <v>0</v>
      </c>
    </row>
    <row r="84" spans="1:14" x14ac:dyDescent="0.25">
      <c r="A84" s="148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>
        <f t="shared" si="3"/>
        <v>0</v>
      </c>
    </row>
    <row r="85" spans="1:14" x14ac:dyDescent="0.25">
      <c r="A85" s="148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>
        <f t="shared" si="3"/>
        <v>0</v>
      </c>
    </row>
    <row r="86" spans="1:14" x14ac:dyDescent="0.25">
      <c r="A86" s="148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>
        <f t="shared" si="3"/>
        <v>0</v>
      </c>
    </row>
    <row r="87" spans="1:14" x14ac:dyDescent="0.25">
      <c r="A87" s="148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>
        <f t="shared" si="3"/>
        <v>0</v>
      </c>
    </row>
    <row r="88" spans="1:14" x14ac:dyDescent="0.25">
      <c r="A88" s="148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>
        <f t="shared" si="3"/>
        <v>0</v>
      </c>
    </row>
    <row r="89" spans="1:14" x14ac:dyDescent="0.25">
      <c r="A89" s="148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>
        <f t="shared" si="3"/>
        <v>0</v>
      </c>
    </row>
    <row r="90" spans="1:14" x14ac:dyDescent="0.25">
      <c r="A90" s="148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>
        <f t="shared" si="3"/>
        <v>0</v>
      </c>
    </row>
    <row r="91" spans="1:14" x14ac:dyDescent="0.25">
      <c r="A91" s="148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>
        <f t="shared" si="3"/>
        <v>0</v>
      </c>
    </row>
    <row r="92" spans="1:14" x14ac:dyDescent="0.25">
      <c r="A92" s="148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>
        <f t="shared" si="3"/>
        <v>0</v>
      </c>
    </row>
    <row r="93" spans="1:14" x14ac:dyDescent="0.25">
      <c r="A93" s="148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>
        <f t="shared" si="3"/>
        <v>0</v>
      </c>
    </row>
    <row r="94" spans="1:14" x14ac:dyDescent="0.25">
      <c r="A94" s="148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>
        <f t="shared" si="3"/>
        <v>0</v>
      </c>
    </row>
    <row r="95" spans="1:14" x14ac:dyDescent="0.25">
      <c r="A95" s="148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>
        <f t="shared" si="3"/>
        <v>0</v>
      </c>
    </row>
    <row r="96" spans="1:14" x14ac:dyDescent="0.25">
      <c r="A96" s="148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>
        <f t="shared" si="3"/>
        <v>0</v>
      </c>
    </row>
    <row r="97" spans="1:14" x14ac:dyDescent="0.25">
      <c r="A97" s="148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>
        <f t="shared" si="3"/>
        <v>0</v>
      </c>
    </row>
    <row r="98" spans="1:14" x14ac:dyDescent="0.25">
      <c r="A98" s="148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>
        <f t="shared" si="3"/>
        <v>0</v>
      </c>
    </row>
    <row r="99" spans="1:14" x14ac:dyDescent="0.25">
      <c r="A99" s="148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>
        <f t="shared" si="3"/>
        <v>0</v>
      </c>
    </row>
    <row r="100" spans="1:14" x14ac:dyDescent="0.25">
      <c r="A100" s="151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1">
        <f t="shared" si="3"/>
        <v>0</v>
      </c>
    </row>
    <row r="101" spans="1:14" x14ac:dyDescent="0.25">
      <c r="A101" s="133" t="s">
        <v>90</v>
      </c>
      <c r="B101" s="186">
        <f t="shared" ref="B101:M101" si="4">SUM(B1:B100)</f>
        <v>85943.06</v>
      </c>
      <c r="C101" s="186">
        <f t="shared" si="4"/>
        <v>0</v>
      </c>
      <c r="D101" s="186">
        <f t="shared" si="4"/>
        <v>0</v>
      </c>
      <c r="E101" s="186">
        <f t="shared" si="4"/>
        <v>0</v>
      </c>
      <c r="F101" s="186">
        <f t="shared" si="4"/>
        <v>0</v>
      </c>
      <c r="G101" s="186">
        <f t="shared" si="4"/>
        <v>0</v>
      </c>
      <c r="H101" s="186">
        <f t="shared" si="4"/>
        <v>0</v>
      </c>
      <c r="I101" s="186">
        <f t="shared" si="4"/>
        <v>0</v>
      </c>
      <c r="J101" s="186">
        <f t="shared" si="4"/>
        <v>0</v>
      </c>
      <c r="K101" s="186">
        <f t="shared" si="4"/>
        <v>0</v>
      </c>
      <c r="L101" s="186">
        <f>SUM(L1:L100)</f>
        <v>0</v>
      </c>
      <c r="M101" s="186">
        <f t="shared" si="4"/>
        <v>0</v>
      </c>
      <c r="N101" s="154">
        <f>SUM(N1:N100)</f>
        <v>85943.06</v>
      </c>
    </row>
    <row r="102" spans="1:14" x14ac:dyDescent="0.25">
      <c r="N102" s="95">
        <f>SUM(B101:M101)-N101</f>
        <v>0</v>
      </c>
    </row>
  </sheetData>
  <autoFilter ref="A1:A102"/>
  <phoneticPr fontId="22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A4" sqref="A4"/>
    </sheetView>
  </sheetViews>
  <sheetFormatPr defaultRowHeight="15" x14ac:dyDescent="0.25"/>
  <cols>
    <col min="1" max="1" width="29.85546875" bestFit="1" customWidth="1"/>
    <col min="2" max="2" width="11.5703125" style="1" customWidth="1"/>
    <col min="3" max="3" width="8.28515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149</v>
      </c>
      <c r="B3" s="179">
        <v>17000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>SUM(B3:M3)</f>
        <v>17000</v>
      </c>
    </row>
    <row r="4" spans="1:14" x14ac:dyDescent="0.25">
      <c r="A4" s="152" t="s">
        <v>94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ref="N4:N6" si="0">SUM(B4:M4)</f>
        <v>0</v>
      </c>
    </row>
    <row r="5" spans="1:14" x14ac:dyDescent="0.25">
      <c r="A5" s="157" t="s">
        <v>95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0</v>
      </c>
    </row>
    <row r="6" spans="1:14" x14ac:dyDescent="0.25">
      <c r="A6" s="152" t="s">
        <v>111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0</v>
      </c>
    </row>
    <row r="7" spans="1:14" x14ac:dyDescent="0.25">
      <c r="A7" s="152" t="s">
        <v>131</v>
      </c>
      <c r="B7" s="179"/>
      <c r="C7" s="179"/>
      <c r="D7" s="179"/>
      <c r="E7" s="179"/>
      <c r="F7" s="179"/>
      <c r="G7" s="179"/>
      <c r="H7" s="179"/>
      <c r="I7" s="179"/>
      <c r="J7" s="179"/>
      <c r="K7" s="198"/>
      <c r="L7" s="179"/>
      <c r="M7" s="179"/>
      <c r="N7" s="181">
        <f>SUM(B7:M7)</f>
        <v>0</v>
      </c>
    </row>
    <row r="8" spans="1:14" x14ac:dyDescent="0.25">
      <c r="A8" s="203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1"/>
    </row>
    <row r="10" spans="1:14" x14ac:dyDescent="0.25">
      <c r="A10" s="158" t="s">
        <v>90</v>
      </c>
      <c r="B10" s="159">
        <f t="shared" ref="B10:H10" si="1">SUM(B3:B8)</f>
        <v>17000</v>
      </c>
      <c r="C10" s="159">
        <f t="shared" si="1"/>
        <v>0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17000</v>
      </c>
    </row>
    <row r="12" spans="1:14" x14ac:dyDescent="0.25">
      <c r="N12" s="160">
        <f>SUM(B10:M10)-N10</f>
        <v>0</v>
      </c>
    </row>
  </sheetData>
  <phoneticPr fontId="22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1"/>
  <sheetViews>
    <sheetView workbookViewId="0">
      <selection activeCell="B5" sqref="B5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3" width="8.28515625" style="1" bestFit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25">
      <c r="A4" s="152" t="s">
        <v>96</v>
      </c>
      <c r="B4" s="179">
        <v>1200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si="0"/>
        <v>1200</v>
      </c>
    </row>
    <row r="5" spans="1:14" x14ac:dyDescent="0.25">
      <c r="A5" s="152" t="s">
        <v>97</v>
      </c>
      <c r="B5" s="179">
        <v>4000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>
        <f t="shared" si="0"/>
        <v>4000</v>
      </c>
    </row>
    <row r="6" spans="1:14" x14ac:dyDescent="0.25">
      <c r="A6" s="152" t="s">
        <v>98</v>
      </c>
      <c r="B6" s="179">
        <v>1000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1000</v>
      </c>
    </row>
    <row r="7" spans="1:14" x14ac:dyDescent="0.25">
      <c r="A7" s="152" t="s">
        <v>130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>
        <f t="shared" si="0"/>
        <v>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</row>
    <row r="9" spans="1:14" x14ac:dyDescent="0.25">
      <c r="A9" s="162" t="s">
        <v>90</v>
      </c>
      <c r="B9" s="159">
        <f t="shared" ref="B9:M9" si="1">SUM(B3:B8)</f>
        <v>6200</v>
      </c>
      <c r="C9" s="159">
        <f t="shared" si="1"/>
        <v>0</v>
      </c>
      <c r="D9" s="159">
        <f t="shared" si="1"/>
        <v>0</v>
      </c>
      <c r="E9" s="159">
        <f t="shared" si="1"/>
        <v>0</v>
      </c>
      <c r="F9" s="159">
        <f t="shared" si="1"/>
        <v>0</v>
      </c>
      <c r="G9" s="159">
        <f t="shared" si="1"/>
        <v>0</v>
      </c>
      <c r="H9" s="159">
        <f t="shared" si="1"/>
        <v>0</v>
      </c>
      <c r="I9" s="159">
        <f t="shared" si="1"/>
        <v>0</v>
      </c>
      <c r="J9" s="159">
        <f t="shared" si="1"/>
        <v>0</v>
      </c>
      <c r="K9" s="159">
        <f t="shared" si="1"/>
        <v>0</v>
      </c>
      <c r="L9" s="159">
        <f t="shared" si="1"/>
        <v>0</v>
      </c>
      <c r="M9" s="159">
        <f t="shared" si="1"/>
        <v>0</v>
      </c>
      <c r="N9" s="303">
        <f>SUM(N3:N8)</f>
        <v>6200</v>
      </c>
    </row>
    <row r="11" spans="1:14" x14ac:dyDescent="0.25">
      <c r="N11" s="160">
        <f>SUM(B9:M9)-N9</f>
        <v>0</v>
      </c>
    </row>
  </sheetData>
  <phoneticPr fontId="22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B4" sqref="B4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3" width="12.85546875" bestFit="1" customWidth="1"/>
    <col min="14" max="14" width="15.5703125" bestFit="1" customWidth="1"/>
  </cols>
  <sheetData>
    <row r="1" spans="1:14" x14ac:dyDescent="0.25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25">
      <c r="A3" s="164" t="s">
        <v>100</v>
      </c>
      <c r="B3" s="193">
        <f>44403+135884.95+130362.91+76257+20815.15+95602+66244+111696+10005</f>
        <v>691270.01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7">
        <f>SUM(B3:M3)</f>
        <v>691270.01</v>
      </c>
    </row>
    <row r="4" spans="1:14" x14ac:dyDescent="0.25">
      <c r="A4" s="164" t="s">
        <v>112</v>
      </c>
      <c r="B4" s="194">
        <v>80000</v>
      </c>
      <c r="C4" s="193"/>
      <c r="D4" s="194"/>
      <c r="E4" s="194"/>
      <c r="F4" s="194"/>
      <c r="G4" s="194"/>
      <c r="H4" s="194"/>
      <c r="I4" s="194"/>
      <c r="J4" s="193"/>
      <c r="K4" s="193"/>
      <c r="L4" s="193"/>
      <c r="M4" s="193"/>
      <c r="N4" s="197">
        <f>SUM(B4:M4)</f>
        <v>80000</v>
      </c>
    </row>
    <row r="5" spans="1:14" x14ac:dyDescent="0.25">
      <c r="A5" s="165"/>
      <c r="B5" s="195"/>
      <c r="C5" s="187"/>
      <c r="D5" s="195"/>
      <c r="E5" s="195"/>
      <c r="F5" s="195"/>
      <c r="G5" s="195"/>
      <c r="H5" s="195"/>
      <c r="I5" s="195"/>
      <c r="J5" s="187"/>
      <c r="K5" s="187"/>
      <c r="L5" s="187"/>
      <c r="M5" s="187"/>
      <c r="N5" s="197"/>
    </row>
    <row r="6" spans="1:14" x14ac:dyDescent="0.25">
      <c r="A6" s="155" t="s">
        <v>90</v>
      </c>
      <c r="B6" s="196">
        <f t="shared" ref="B6:N6" si="0">SUM(B3:B5)</f>
        <v>771270.01</v>
      </c>
      <c r="C6" s="196">
        <f t="shared" si="0"/>
        <v>0</v>
      </c>
      <c r="D6" s="196">
        <f t="shared" si="0"/>
        <v>0</v>
      </c>
      <c r="E6" s="196">
        <f t="shared" si="0"/>
        <v>0</v>
      </c>
      <c r="F6" s="196">
        <f t="shared" si="0"/>
        <v>0</v>
      </c>
      <c r="G6" s="196">
        <f t="shared" si="0"/>
        <v>0</v>
      </c>
      <c r="H6" s="196">
        <f t="shared" si="0"/>
        <v>0</v>
      </c>
      <c r="I6" s="196">
        <f t="shared" si="0"/>
        <v>0</v>
      </c>
      <c r="J6" s="196">
        <f t="shared" si="0"/>
        <v>0</v>
      </c>
      <c r="K6" s="196">
        <f t="shared" si="0"/>
        <v>0</v>
      </c>
      <c r="L6" s="196">
        <f t="shared" si="0"/>
        <v>0</v>
      </c>
      <c r="M6" s="196">
        <f t="shared" si="0"/>
        <v>0</v>
      </c>
      <c r="N6" s="196">
        <f t="shared" si="0"/>
        <v>771270.01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2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C3" sqref="C3:M3"/>
    </sheetView>
  </sheetViews>
  <sheetFormatPr defaultRowHeight="15" x14ac:dyDescent="0.25"/>
  <cols>
    <col min="1" max="1" width="20.28515625" style="1" bestFit="1" customWidth="1"/>
    <col min="2" max="12" width="9.140625" style="1"/>
    <col min="13" max="14" width="15.5703125" style="1" bestFit="1" customWidth="1"/>
  </cols>
  <sheetData>
    <row r="1" spans="1:14" x14ac:dyDescent="0.25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>SUM(B3:M3)</f>
        <v>0</v>
      </c>
    </row>
    <row r="4" spans="1:14" x14ac:dyDescent="0.25">
      <c r="A4" s="169" t="s">
        <v>116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>SUM(B4:M4)</f>
        <v>0</v>
      </c>
    </row>
    <row r="5" spans="1:14" x14ac:dyDescent="0.25">
      <c r="A5" s="135" t="s">
        <v>90</v>
      </c>
      <c r="B5" s="186">
        <f t="shared" ref="B5:M5" si="0">SUM(B3:B4)</f>
        <v>0</v>
      </c>
      <c r="C5" s="186">
        <f t="shared" si="0"/>
        <v>0</v>
      </c>
      <c r="D5" s="186">
        <f t="shared" si="0"/>
        <v>0</v>
      </c>
      <c r="E5" s="186">
        <f t="shared" si="0"/>
        <v>0</v>
      </c>
      <c r="F5" s="186">
        <f t="shared" si="0"/>
        <v>0</v>
      </c>
      <c r="G5" s="186">
        <f t="shared" si="0"/>
        <v>0</v>
      </c>
      <c r="H5" s="186">
        <f t="shared" si="0"/>
        <v>0</v>
      </c>
      <c r="I5" s="186">
        <f t="shared" si="0"/>
        <v>0</v>
      </c>
      <c r="J5" s="186">
        <f t="shared" si="0"/>
        <v>0</v>
      </c>
      <c r="K5" s="186">
        <f t="shared" si="0"/>
        <v>0</v>
      </c>
      <c r="L5" s="186">
        <f t="shared" si="0"/>
        <v>0</v>
      </c>
      <c r="M5" s="186">
        <f t="shared" si="0"/>
        <v>0</v>
      </c>
      <c r="N5" s="186">
        <f>SUM(N3:N4)</f>
        <v>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2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B3" sqref="B3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3" width="10.28515625" bestFit="1" customWidth="1"/>
    <col min="4" max="4" width="8" customWidth="1"/>
    <col min="5" max="5" width="10.28515625" bestFit="1" customWidth="1"/>
    <col min="6" max="6" width="10.140625" customWidth="1"/>
    <col min="7" max="7" width="10.7109375" customWidth="1"/>
    <col min="8" max="10" width="10.28515625" bestFit="1" customWidth="1"/>
    <col min="11" max="11" width="10.85546875" customWidth="1"/>
    <col min="12" max="13" width="10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102</v>
      </c>
      <c r="B3" s="179">
        <f>1937.92+290687.11</f>
        <v>292625.02999999997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>SUM(B3:M3)</f>
        <v>292625.02999999997</v>
      </c>
    </row>
    <row r="4" spans="1:14" x14ac:dyDescent="0.25">
      <c r="A4" s="152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>SUM(B4:M4)</f>
        <v>0</v>
      </c>
    </row>
    <row r="5" spans="1:14" x14ac:dyDescent="0.25">
      <c r="A5" s="152" t="s">
        <v>103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>SUM(B5:M5)</f>
        <v>0</v>
      </c>
    </row>
    <row r="6" spans="1:14" x14ac:dyDescent="0.25">
      <c r="A6" s="155" t="s">
        <v>90</v>
      </c>
      <c r="B6" s="186">
        <f t="shared" ref="B6:N6" si="0">SUM(B3:B5)</f>
        <v>292625.02999999997</v>
      </c>
      <c r="C6" s="186">
        <f t="shared" si="0"/>
        <v>0</v>
      </c>
      <c r="D6" s="186">
        <f t="shared" si="0"/>
        <v>0</v>
      </c>
      <c r="E6" s="186">
        <f t="shared" si="0"/>
        <v>0</v>
      </c>
      <c r="F6" s="186">
        <f t="shared" si="0"/>
        <v>0</v>
      </c>
      <c r="G6" s="186">
        <f t="shared" si="0"/>
        <v>0</v>
      </c>
      <c r="H6" s="186">
        <f t="shared" si="0"/>
        <v>0</v>
      </c>
      <c r="I6" s="186">
        <f t="shared" si="0"/>
        <v>0</v>
      </c>
      <c r="J6" s="186">
        <f t="shared" si="0"/>
        <v>0</v>
      </c>
      <c r="K6" s="186">
        <f t="shared" si="0"/>
        <v>0</v>
      </c>
      <c r="L6" s="186">
        <f t="shared" si="0"/>
        <v>0</v>
      </c>
      <c r="M6" s="186">
        <f t="shared" si="0"/>
        <v>0</v>
      </c>
      <c r="N6" s="186">
        <f t="shared" si="0"/>
        <v>292625.02999999997</v>
      </c>
    </row>
    <row r="8" spans="1:14" x14ac:dyDescent="0.25">
      <c r="N8" s="160">
        <f>SUM(B6:M6)-N6</f>
        <v>0</v>
      </c>
    </row>
    <row r="9" spans="1:14" ht="15.75" hidden="1" x14ac:dyDescent="0.25">
      <c r="A9" s="418"/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</row>
    <row r="10" spans="1:14" ht="15.75" hidden="1" x14ac:dyDescent="0.25">
      <c r="A10" s="418"/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16"/>
      <c r="B13" s="416"/>
      <c r="C13" s="416"/>
      <c r="D13" s="416"/>
      <c r="E13" s="416"/>
      <c r="F13" s="416"/>
      <c r="G13" s="416"/>
      <c r="H13" s="416"/>
      <c r="I13" s="416"/>
      <c r="J13" s="416"/>
      <c r="K13" s="416"/>
      <c r="L13" s="417"/>
    </row>
    <row r="14" spans="1:14" hidden="1" x14ac:dyDescent="0.25"/>
  </sheetData>
  <mergeCells count="3">
    <mergeCell ref="A13:L13"/>
    <mergeCell ref="A9:L9"/>
    <mergeCell ref="A10:L10"/>
  </mergeCells>
  <phoneticPr fontId="22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2023-12-07T14:03:55Z</cp:lastPrinted>
  <dcterms:created xsi:type="dcterms:W3CDTF">2015-11-16T11:04:42Z</dcterms:created>
  <dcterms:modified xsi:type="dcterms:W3CDTF">2024-12-18T07:34:49Z</dcterms:modified>
</cp:coreProperties>
</file>