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05" yWindow="-105" windowWidth="23250" windowHeight="138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расходы'!$A$1:$A$118</definedName>
    <definedName name="_xlnm.Print_Area" localSheetId="1">'ВСЕ затраты'!$A$1:$R$61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4" l="1"/>
  <c r="I117" i="4" l="1"/>
  <c r="N29" i="14"/>
  <c r="N103" i="4" l="1"/>
  <c r="N104" i="4"/>
  <c r="N102" i="4"/>
  <c r="I15" i="2" l="1"/>
  <c r="F15" i="2"/>
  <c r="G16" i="2"/>
  <c r="N50" i="4" l="1"/>
  <c r="N49" i="4"/>
  <c r="N48" i="4"/>
  <c r="N47" i="4"/>
  <c r="N46" i="4"/>
  <c r="E15" i="2"/>
  <c r="D5" i="17" l="1"/>
  <c r="D8" i="16"/>
  <c r="D15" i="4"/>
  <c r="F40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3" i="2"/>
  <c r="D3" i="14"/>
  <c r="D3" i="9"/>
  <c r="J15" i="2"/>
  <c r="K15" i="2"/>
  <c r="L15" i="2"/>
  <c r="L16" i="2" s="1"/>
  <c r="M15" i="2"/>
  <c r="N15" i="2"/>
  <c r="O15" i="2"/>
  <c r="F5" i="2"/>
  <c r="F8" i="2"/>
  <c r="F10" i="2"/>
  <c r="F7" i="2"/>
  <c r="F16" i="2" l="1"/>
  <c r="F67" i="2" s="1"/>
  <c r="E5" i="2"/>
  <c r="C3" i="17"/>
  <c r="C5" i="17"/>
  <c r="C13" i="4"/>
  <c r="C15" i="4"/>
  <c r="C26" i="4"/>
  <c r="N4" i="17"/>
  <c r="E60" i="2"/>
  <c r="E34" i="2"/>
  <c r="P34" i="2" s="1"/>
  <c r="R34" i="2" s="1"/>
  <c r="C3" i="9"/>
  <c r="C3" i="8"/>
  <c r="E26" i="2"/>
  <c r="E33" i="2"/>
  <c r="C4" i="5"/>
  <c r="C9" i="17"/>
  <c r="C8" i="17"/>
  <c r="C47" i="17" l="1"/>
  <c r="E10" i="2"/>
  <c r="E8" i="2"/>
  <c r="E16" i="2" s="1"/>
  <c r="B13" i="4" l="1"/>
  <c r="B15" i="4"/>
  <c r="B9" i="4" l="1"/>
  <c r="B5" i="17" l="1"/>
  <c r="B20" i="4"/>
  <c r="B21" i="4"/>
  <c r="B7" i="17"/>
  <c r="B9" i="15"/>
  <c r="B17" i="4" l="1"/>
  <c r="H28" i="2" l="1"/>
  <c r="I28" i="2"/>
  <c r="J28" i="2"/>
  <c r="K28" i="2"/>
  <c r="L28" i="2"/>
  <c r="M28" i="2"/>
  <c r="N28" i="2"/>
  <c r="O28" i="2"/>
  <c r="B16" i="4"/>
  <c r="D8" i="2" l="1"/>
  <c r="D5" i="2"/>
  <c r="P5" i="2" s="1"/>
  <c r="B10" i="4" l="1"/>
  <c r="B5" i="15"/>
  <c r="B7" i="4"/>
  <c r="C46" i="2"/>
  <c r="C36" i="2"/>
  <c r="C34" i="2"/>
  <c r="B64" i="15" l="1"/>
  <c r="D28" i="2" s="1"/>
  <c r="N28" i="14"/>
  <c r="P6" i="2"/>
  <c r="N47" i="2" l="1"/>
  <c r="N7" i="5"/>
  <c r="L10" i="5"/>
  <c r="N70" i="16"/>
  <c r="N69" i="16"/>
  <c r="N68" i="16"/>
  <c r="N67" i="16"/>
  <c r="N66" i="16"/>
  <c r="L117" i="4"/>
  <c r="N19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40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7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7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7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3" i="4"/>
  <c r="N54" i="4"/>
  <c r="N55" i="4"/>
  <c r="N56" i="4"/>
  <c r="N57" i="4"/>
  <c r="N58" i="4"/>
  <c r="F9" i="6" l="1"/>
  <c r="J47" i="2" l="1"/>
  <c r="N59" i="4" l="1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8" i="4"/>
  <c r="L10" i="12" l="1"/>
  <c r="N25" i="2" s="1"/>
  <c r="N4" i="12"/>
  <c r="N5" i="12"/>
  <c r="N6" i="12"/>
  <c r="N7" i="12"/>
  <c r="N8" i="12"/>
  <c r="N9" i="12"/>
  <c r="I10" i="12"/>
  <c r="K25" i="2" s="1"/>
  <c r="J10" i="12"/>
  <c r="L25" i="2" s="1"/>
  <c r="K10" i="12"/>
  <c r="M25" i="2" s="1"/>
  <c r="M10" i="12"/>
  <c r="O25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7" i="2"/>
  <c r="N37" i="15"/>
  <c r="N38" i="15"/>
  <c r="N45" i="15"/>
  <c r="N63" i="15"/>
  <c r="I16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3" i="2" s="1"/>
  <c r="E5" i="8"/>
  <c r="F5" i="8"/>
  <c r="G5" i="8"/>
  <c r="H5" i="8"/>
  <c r="I5" i="8"/>
  <c r="J5" i="8"/>
  <c r="K5" i="8"/>
  <c r="M23" i="2" s="1"/>
  <c r="L5" i="8"/>
  <c r="N23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30" i="2" s="1"/>
  <c r="F28" i="2"/>
  <c r="N5" i="17" l="1"/>
  <c r="N11" i="15"/>
  <c r="E67" i="2" l="1"/>
  <c r="N7" i="17"/>
  <c r="N7" i="19"/>
  <c r="N8" i="19"/>
  <c r="N9" i="19"/>
  <c r="N10" i="19"/>
  <c r="N11" i="19"/>
  <c r="N12" i="19"/>
  <c r="N13" i="19"/>
  <c r="P42" i="2" l="1"/>
  <c r="R42" i="2" s="1"/>
  <c r="C42" i="2"/>
  <c r="C43" i="2"/>
  <c r="D55" i="20"/>
  <c r="F37" i="2" s="1"/>
  <c r="E55" i="20"/>
  <c r="G37" i="2" s="1"/>
  <c r="F55" i="20"/>
  <c r="G55" i="20"/>
  <c r="I37" i="2" s="1"/>
  <c r="H55" i="20"/>
  <c r="J37" i="2" s="1"/>
  <c r="I55" i="20"/>
  <c r="K37" i="2" s="1"/>
  <c r="J55" i="20"/>
  <c r="L37" i="2" s="1"/>
  <c r="K55" i="20"/>
  <c r="M37" i="2" s="1"/>
  <c r="L55" i="20"/>
  <c r="N37" i="2" s="1"/>
  <c r="M55" i="20"/>
  <c r="O37" i="2" s="1"/>
  <c r="D62" i="19"/>
  <c r="F31" i="2" s="1"/>
  <c r="E62" i="19"/>
  <c r="F62" i="19"/>
  <c r="H31" i="2" s="1"/>
  <c r="G62" i="19"/>
  <c r="I31" i="2" s="1"/>
  <c r="J31" i="2"/>
  <c r="I62" i="19"/>
  <c r="K31" i="2" s="1"/>
  <c r="J62" i="19"/>
  <c r="L31" i="2" s="1"/>
  <c r="K62" i="19"/>
  <c r="M31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30" i="2"/>
  <c r="I30" i="2"/>
  <c r="J30" i="2"/>
  <c r="K30" i="2"/>
  <c r="L30" i="2"/>
  <c r="D77" i="16"/>
  <c r="F29" i="2" s="1"/>
  <c r="E77" i="16"/>
  <c r="F77" i="16"/>
  <c r="H29" i="2" s="1"/>
  <c r="G77" i="16"/>
  <c r="I29" i="2" s="1"/>
  <c r="J29" i="2"/>
  <c r="I77" i="16"/>
  <c r="K29" i="2" s="1"/>
  <c r="D42" i="14"/>
  <c r="F27" i="2" s="1"/>
  <c r="E42" i="14"/>
  <c r="G27" i="2" s="1"/>
  <c r="F42" i="14"/>
  <c r="H27" i="2" s="1"/>
  <c r="G42" i="14"/>
  <c r="I27" i="2" s="1"/>
  <c r="H42" i="14"/>
  <c r="J27" i="2" s="1"/>
  <c r="I42" i="14"/>
  <c r="K27" i="2" s="1"/>
  <c r="J42" i="14"/>
  <c r="L27" i="2" s="1"/>
  <c r="K42" i="14"/>
  <c r="M27" i="2" s="1"/>
  <c r="L42" i="14"/>
  <c r="N27" i="2" s="1"/>
  <c r="M42" i="14"/>
  <c r="O27" i="2" s="1"/>
  <c r="N20" i="2"/>
  <c r="I21" i="2"/>
  <c r="J21" i="2"/>
  <c r="K21" i="2"/>
  <c r="L21" i="2"/>
  <c r="M21" i="2"/>
  <c r="F24" i="2"/>
  <c r="I24" i="2"/>
  <c r="J24" i="2"/>
  <c r="J16" i="2"/>
  <c r="K16" i="2"/>
  <c r="M16" i="2"/>
  <c r="N16" i="2"/>
  <c r="O16" i="2"/>
  <c r="R6" i="2"/>
  <c r="D6" i="7"/>
  <c r="F22" i="2" s="1"/>
  <c r="E6" i="7"/>
  <c r="F6" i="7"/>
  <c r="G6" i="7"/>
  <c r="I22" i="2" s="1"/>
  <c r="H6" i="7"/>
  <c r="J22" i="2" s="1"/>
  <c r="I6" i="7"/>
  <c r="K22" i="2" s="1"/>
  <c r="J6" i="7"/>
  <c r="L22" i="2" s="1"/>
  <c r="K6" i="7"/>
  <c r="M22" i="2" s="1"/>
  <c r="N4" i="5"/>
  <c r="N5" i="5"/>
  <c r="N6" i="5"/>
  <c r="N3" i="5"/>
  <c r="M10" i="5"/>
  <c r="O20" i="2" s="1"/>
  <c r="K10" i="5"/>
  <c r="M20" i="2" s="1"/>
  <c r="J10" i="5"/>
  <c r="L20" i="2" s="1"/>
  <c r="I10" i="5"/>
  <c r="K20" i="2" s="1"/>
  <c r="K19" i="2"/>
  <c r="H117" i="4"/>
  <c r="J19" i="2" s="1"/>
  <c r="K117" i="4"/>
  <c r="M19" i="2" s="1"/>
  <c r="J117" i="4"/>
  <c r="L19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5" i="2" l="1"/>
  <c r="N3" i="20"/>
  <c r="B62" i="19"/>
  <c r="N10" i="15"/>
  <c r="N12" i="15"/>
  <c r="N13" i="15"/>
  <c r="N14" i="15"/>
  <c r="N15" i="15"/>
  <c r="N16" i="15"/>
  <c r="N17" i="15"/>
  <c r="N9" i="15"/>
  <c r="N3" i="15"/>
  <c r="H16" i="2" l="1"/>
  <c r="N8" i="17" l="1"/>
  <c r="N47" i="17" s="1"/>
  <c r="B47" i="17"/>
  <c r="D16" i="2"/>
  <c r="C62" i="19"/>
  <c r="E31" i="2" s="1"/>
  <c r="L62" i="19"/>
  <c r="N31" i="2" s="1"/>
  <c r="M62" i="19"/>
  <c r="O31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32" i="14"/>
  <c r="N41" i="14"/>
  <c r="N3" i="14"/>
  <c r="B55" i="20"/>
  <c r="D37" i="2" s="1"/>
  <c r="C55" i="20"/>
  <c r="E37" i="2" s="1"/>
  <c r="D67" i="2" l="1"/>
  <c r="P16" i="2"/>
  <c r="N42" i="14"/>
  <c r="N13" i="4"/>
  <c r="N14" i="4"/>
  <c r="N15" i="4"/>
  <c r="N16" i="4"/>
  <c r="N17" i="4"/>
  <c r="N18" i="4"/>
  <c r="C44" i="2" l="1"/>
  <c r="C45" i="2"/>
  <c r="C41" i="2"/>
  <c r="C40" i="2"/>
  <c r="C32" i="2"/>
  <c r="C31" i="2"/>
  <c r="Q31" i="2" s="1"/>
  <c r="C33" i="2"/>
  <c r="C35" i="2"/>
  <c r="C37" i="2"/>
  <c r="C23" i="2"/>
  <c r="Q23" i="2" s="1"/>
  <c r="C47" i="2" l="1"/>
  <c r="N4" i="19" l="1"/>
  <c r="N3" i="19"/>
  <c r="N41" i="19"/>
  <c r="N40" i="19"/>
  <c r="N6" i="19"/>
  <c r="N5" i="19"/>
  <c r="B9" i="6" l="1"/>
  <c r="C9" i="6"/>
  <c r="D9" i="6"/>
  <c r="F21" i="2" s="1"/>
  <c r="E9" i="6"/>
  <c r="H21" i="2"/>
  <c r="L9" i="6"/>
  <c r="N21" i="2" s="1"/>
  <c r="M9" i="6"/>
  <c r="O21" i="2" s="1"/>
  <c r="E21" i="2" l="1"/>
  <c r="N12" i="4" l="1"/>
  <c r="N9" i="4"/>
  <c r="P44" i="2" l="1"/>
  <c r="R44" i="2" s="1"/>
  <c r="B47" i="2"/>
  <c r="N4" i="16"/>
  <c r="N5" i="16"/>
  <c r="N6" i="16"/>
  <c r="N7" i="16"/>
  <c r="N8" i="16"/>
  <c r="N9" i="16"/>
  <c r="N4" i="7"/>
  <c r="N16" i="20"/>
  <c r="K31" i="1"/>
  <c r="D30" i="2"/>
  <c r="E30" i="2"/>
  <c r="M30" i="2"/>
  <c r="N30" i="2"/>
  <c r="O30" i="2"/>
  <c r="B1" i="4"/>
  <c r="B117" i="4" s="1"/>
  <c r="P35" i="2"/>
  <c r="R35" i="2" s="1"/>
  <c r="P41" i="2"/>
  <c r="R41" i="2" s="1"/>
  <c r="M6" i="7"/>
  <c r="O22" i="2" s="1"/>
  <c r="N18" i="15"/>
  <c r="N19" i="15"/>
  <c r="N18" i="20"/>
  <c r="N20" i="15"/>
  <c r="N5" i="9"/>
  <c r="F117" i="4"/>
  <c r="H19" i="2" s="1"/>
  <c r="K77" i="16"/>
  <c r="M29" i="2" s="1"/>
  <c r="P33" i="2"/>
  <c r="R33" i="2" s="1"/>
  <c r="P8" i="2"/>
  <c r="C117" i="4"/>
  <c r="E19" i="2" s="1"/>
  <c r="C6" i="7"/>
  <c r="N7" i="15"/>
  <c r="N8" i="15"/>
  <c r="N3" i="6"/>
  <c r="D21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1" i="2"/>
  <c r="N46" i="19"/>
  <c r="N45" i="19"/>
  <c r="N44" i="19"/>
  <c r="N43" i="19"/>
  <c r="N42" i="19"/>
  <c r="B1" i="19"/>
  <c r="D1" i="17"/>
  <c r="M77" i="16"/>
  <c r="O29" i="2" s="1"/>
  <c r="L77" i="16"/>
  <c r="N29" i="2" s="1"/>
  <c r="J77" i="16"/>
  <c r="L29" i="2" s="1"/>
  <c r="B77" i="16"/>
  <c r="D29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8" i="2"/>
  <c r="N6" i="15"/>
  <c r="B1" i="15"/>
  <c r="C42" i="14"/>
  <c r="E27" i="2" s="1"/>
  <c r="B42" i="14"/>
  <c r="D27" i="2" s="1"/>
  <c r="B1" i="14"/>
  <c r="H10" i="12"/>
  <c r="G10" i="12"/>
  <c r="I25" i="2" s="1"/>
  <c r="F10" i="12"/>
  <c r="H25" i="2" s="1"/>
  <c r="E10" i="12"/>
  <c r="D10" i="12"/>
  <c r="F25" i="2" s="1"/>
  <c r="C10" i="12"/>
  <c r="E25" i="2" s="1"/>
  <c r="B10" i="12"/>
  <c r="D25" i="2" s="1"/>
  <c r="K20" i="1"/>
  <c r="B1" i="12"/>
  <c r="N21" i="1"/>
  <c r="O24" i="2"/>
  <c r="M24" i="2"/>
  <c r="L24" i="2"/>
  <c r="K24" i="2"/>
  <c r="C6" i="9"/>
  <c r="B6" i="9"/>
  <c r="D24" i="2" s="1"/>
  <c r="N4" i="9"/>
  <c r="N3" i="9"/>
  <c r="B1" i="9"/>
  <c r="M5" i="8"/>
  <c r="O23" i="2" s="1"/>
  <c r="C5" i="8"/>
  <c r="E23" i="2" s="1"/>
  <c r="B5" i="8"/>
  <c r="D23" i="2" s="1"/>
  <c r="N4" i="8"/>
  <c r="N3" i="8"/>
  <c r="B1" i="8"/>
  <c r="L6" i="7"/>
  <c r="N22" i="2" s="1"/>
  <c r="B6" i="7"/>
  <c r="D22" i="2" s="1"/>
  <c r="B1" i="7"/>
  <c r="N6" i="6"/>
  <c r="N5" i="6"/>
  <c r="N4" i="6"/>
  <c r="B1" i="6"/>
  <c r="H10" i="5"/>
  <c r="J20" i="2" s="1"/>
  <c r="G10" i="5"/>
  <c r="I20" i="2" s="1"/>
  <c r="F10" i="5"/>
  <c r="H20" i="2" s="1"/>
  <c r="E10" i="5"/>
  <c r="G20" i="2" s="1"/>
  <c r="D10" i="5"/>
  <c r="F20" i="2" s="1"/>
  <c r="C10" i="5"/>
  <c r="E20" i="2" s="1"/>
  <c r="B10" i="5"/>
  <c r="N13" i="1" s="1"/>
  <c r="B1" i="5"/>
  <c r="M117" i="4"/>
  <c r="O19" i="2" s="1"/>
  <c r="G117" i="4"/>
  <c r="I19" i="2" s="1"/>
  <c r="D117" i="4"/>
  <c r="F19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U27" i="3" s="1"/>
  <c r="T26" i="3"/>
  <c r="G26" i="3"/>
  <c r="U26" i="3" s="1"/>
  <c r="T25" i="3"/>
  <c r="G25" i="3"/>
  <c r="T24" i="3"/>
  <c r="F24" i="3"/>
  <c r="F33" i="3" s="1"/>
  <c r="T23" i="3"/>
  <c r="G23" i="3"/>
  <c r="T22" i="3"/>
  <c r="G22" i="3"/>
  <c r="T21" i="3"/>
  <c r="G21" i="3"/>
  <c r="T20" i="3"/>
  <c r="G20" i="3"/>
  <c r="T19" i="3"/>
  <c r="G19" i="3"/>
  <c r="U19" i="3" s="1"/>
  <c r="T18" i="3"/>
  <c r="G18" i="3"/>
  <c r="T17" i="3"/>
  <c r="G17" i="3"/>
  <c r="T16" i="3"/>
  <c r="G16" i="3"/>
  <c r="T15" i="3"/>
  <c r="G15" i="3"/>
  <c r="T14" i="3"/>
  <c r="G14" i="3"/>
  <c r="T13" i="3"/>
  <c r="G13" i="3"/>
  <c r="U13" i="3" s="1"/>
  <c r="T12" i="3"/>
  <c r="G12" i="3"/>
  <c r="F10" i="3"/>
  <c r="H9" i="3"/>
  <c r="T9" i="3" s="1"/>
  <c r="T8" i="3"/>
  <c r="T7" i="3"/>
  <c r="T6" i="3"/>
  <c r="T5" i="3"/>
  <c r="T4" i="3"/>
  <c r="G4" i="3"/>
  <c r="G10" i="3" s="1"/>
  <c r="R40" i="2"/>
  <c r="C30" i="2"/>
  <c r="Q30" i="2" s="1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2" i="2"/>
  <c r="Q22" i="2" s="1"/>
  <c r="C21" i="2"/>
  <c r="Q21" i="2" s="1"/>
  <c r="C20" i="2"/>
  <c r="Q20" i="2" s="1"/>
  <c r="C19" i="2"/>
  <c r="B16" i="2"/>
  <c r="B17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 s="1"/>
  <c r="G7" i="1"/>
  <c r="V7" i="1" s="1"/>
  <c r="U6" i="1"/>
  <c r="U5" i="1"/>
  <c r="G5" i="1"/>
  <c r="V5" i="1" s="1"/>
  <c r="L20" i="1"/>
  <c r="U22" i="3"/>
  <c r="U32" i="3"/>
  <c r="H10" i="3"/>
  <c r="N3" i="7"/>
  <c r="M21" i="1"/>
  <c r="J22" i="1"/>
  <c r="K21" i="1"/>
  <c r="N11" i="4"/>
  <c r="N18" i="1" l="1"/>
  <c r="G24" i="3"/>
  <c r="U24" i="3" s="1"/>
  <c r="G32" i="1"/>
  <c r="V32" i="1" s="1"/>
  <c r="U20" i="3"/>
  <c r="U28" i="3"/>
  <c r="T33" i="3"/>
  <c r="U15" i="3"/>
  <c r="U21" i="3"/>
  <c r="U31" i="3"/>
  <c r="N117" i="4"/>
  <c r="N118" i="4" s="1"/>
  <c r="O4" i="2"/>
  <c r="N4" i="2"/>
  <c r="M4" i="2"/>
  <c r="L4" i="2"/>
  <c r="K4" i="2"/>
  <c r="J4" i="2"/>
  <c r="I4" i="2"/>
  <c r="H4" i="2"/>
  <c r="G4" i="2"/>
  <c r="F4" i="2"/>
  <c r="J25" i="2"/>
  <c r="J38" i="2" s="1"/>
  <c r="J49" i="2" s="1"/>
  <c r="J68" i="2" s="1"/>
  <c r="N12" i="12"/>
  <c r="H38" i="2"/>
  <c r="G38" i="2"/>
  <c r="G49" i="2" s="1"/>
  <c r="G68" i="2" s="1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3" i="2"/>
  <c r="R23" i="2" s="1"/>
  <c r="U12" i="3"/>
  <c r="W27" i="1"/>
  <c r="U17" i="3"/>
  <c r="L38" i="2"/>
  <c r="E24" i="2"/>
  <c r="M38" i="2"/>
  <c r="M49" i="2" s="1"/>
  <c r="M68" i="2" s="1"/>
  <c r="F38" i="2"/>
  <c r="I38" i="2"/>
  <c r="I49" i="2" s="1"/>
  <c r="I68" i="2" s="1"/>
  <c r="D20" i="2"/>
  <c r="N12" i="5"/>
  <c r="E22" i="2"/>
  <c r="P22" i="2" s="1"/>
  <c r="R22" i="2" s="1"/>
  <c r="O38" i="2"/>
  <c r="R7" i="2"/>
  <c r="R8" i="2"/>
  <c r="D19" i="2"/>
  <c r="N17" i="1"/>
  <c r="N16" i="1"/>
  <c r="Q19" i="2"/>
  <c r="C38" i="2"/>
  <c r="C49" i="2" s="1"/>
  <c r="N55" i="20"/>
  <c r="P37" i="2" s="1"/>
  <c r="R37" i="2" s="1"/>
  <c r="K28" i="1"/>
  <c r="B38" i="2"/>
  <c r="B49" i="2" s="1"/>
  <c r="N19" i="1"/>
  <c r="J28" i="1"/>
  <c r="L31" i="1"/>
  <c r="M31" i="1"/>
  <c r="I28" i="1"/>
  <c r="Q16" i="2"/>
  <c r="R16" i="2" s="1"/>
  <c r="M13" i="1"/>
  <c r="L26" i="1"/>
  <c r="M28" i="1"/>
  <c r="N9" i="6"/>
  <c r="N11" i="6" s="1"/>
  <c r="C16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7" i="2"/>
  <c r="O47" i="2"/>
  <c r="G47" i="2"/>
  <c r="E47" i="2"/>
  <c r="D47" i="2"/>
  <c r="M19" i="1"/>
  <c r="L19" i="1"/>
  <c r="F47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1" i="2"/>
  <c r="R21" i="2" s="1"/>
  <c r="J18" i="1"/>
  <c r="I18" i="1"/>
  <c r="M16" i="1"/>
  <c r="N24" i="2"/>
  <c r="P26" i="2"/>
  <c r="R26" i="2" s="1"/>
  <c r="N62" i="19"/>
  <c r="N10" i="16"/>
  <c r="N77" i="16" s="1"/>
  <c r="C77" i="16"/>
  <c r="E29" i="2" s="1"/>
  <c r="P30" i="2"/>
  <c r="R30" i="2" s="1"/>
  <c r="P45" i="2"/>
  <c r="R45" i="2" s="1"/>
  <c r="N6" i="7"/>
  <c r="N8" i="7" s="1"/>
  <c r="U25" i="3"/>
  <c r="U30" i="3"/>
  <c r="N4" i="15"/>
  <c r="N64" i="15" s="1"/>
  <c r="P43" i="2"/>
  <c r="R43" i="2" s="1"/>
  <c r="P32" i="2"/>
  <c r="R32" i="2" s="1"/>
  <c r="L49" i="2" l="1"/>
  <c r="L68" i="2" s="1"/>
  <c r="G33" i="3"/>
  <c r="U33" i="3"/>
  <c r="N66" i="15"/>
  <c r="P25" i="2"/>
  <c r="R25" i="2" s="1"/>
  <c r="P20" i="2"/>
  <c r="R20" i="2" s="1"/>
  <c r="N38" i="2"/>
  <c r="N49" i="2" s="1"/>
  <c r="N68" i="2" s="1"/>
  <c r="H49" i="2"/>
  <c r="H68" i="2" s="1"/>
  <c r="D38" i="2"/>
  <c r="D49" i="2" s="1"/>
  <c r="D69" i="2" s="1"/>
  <c r="N8" i="9"/>
  <c r="F49" i="2"/>
  <c r="E38" i="2"/>
  <c r="E49" i="2" s="1"/>
  <c r="E69" i="2" s="1"/>
  <c r="O49" i="2"/>
  <c r="O68" i="2" s="1"/>
  <c r="R5" i="2"/>
  <c r="K38" i="2"/>
  <c r="K49" i="2" s="1"/>
  <c r="K68" i="2" s="1"/>
  <c r="N57" i="20"/>
  <c r="N49" i="17"/>
  <c r="P28" i="2"/>
  <c r="R28" i="2" s="1"/>
  <c r="P27" i="2"/>
  <c r="R27" i="2" s="1"/>
  <c r="U22" i="1"/>
  <c r="W22" i="1" s="1"/>
  <c r="P47" i="2"/>
  <c r="R47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9" i="2"/>
  <c r="R29" i="2" s="1"/>
  <c r="J26" i="1"/>
  <c r="U26" i="1" s="1"/>
  <c r="W26" i="1" s="1"/>
  <c r="P31" i="2"/>
  <c r="R31" i="2" s="1"/>
  <c r="J29" i="1"/>
  <c r="U29" i="1" s="1"/>
  <c r="W29" i="1" s="1"/>
  <c r="P19" i="2"/>
  <c r="R19" i="2" s="1"/>
  <c r="P24" i="2"/>
  <c r="R24" i="2" s="1"/>
  <c r="F68" i="2" l="1"/>
  <c r="F69" i="2"/>
  <c r="E68" i="2"/>
  <c r="D68" i="2"/>
  <c r="P38" i="2"/>
  <c r="P49" i="2" s="1"/>
  <c r="U32" i="1"/>
  <c r="W32" i="1"/>
  <c r="R38" i="2"/>
  <c r="R49" i="2" s="1"/>
</calcChain>
</file>

<file path=xl/sharedStrings.xml><?xml version="1.0" encoding="utf-8"?>
<sst xmlns="http://schemas.openxmlformats.org/spreadsheetml/2006/main" count="698" uniqueCount="420">
  <si>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</si>
  <si>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</si>
  <si>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</si>
  <si>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</si>
  <si>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</si>
  <si>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</si>
  <si>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</si>
  <si>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</si>
  <si>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</si>
  <si>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</si>
  <si>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</si>
  <si>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</si>
  <si>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</si>
  <si>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</si>
  <si>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</si>
  <si>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</si>
  <si>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</si>
  <si>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</si>
  <si>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</si>
  <si>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</si>
  <si>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</si>
  <si>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</si>
  <si>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</si>
  <si>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</si>
  <si>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</si>
  <si>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</si>
  <si>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</si>
  <si>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</si>
  <si>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</si>
  <si>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</si>
  <si>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</si>
  <si>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</si>
  <si>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</si>
  <si>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</si>
  <si>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</si>
  <si>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</si>
  <si>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</si>
  <si>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</si>
  <si>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</si>
  <si>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</si>
  <si>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</si>
  <si>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</si>
  <si>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</si>
  <si>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</si>
  <si>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</si>
  <si>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</si>
  <si>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</si>
  <si>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</si>
  <si>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</si>
  <si>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</si>
  <si>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</si>
  <si>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</si>
  <si>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</si>
  <si>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</si>
  <si>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</si>
  <si>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</si>
  <si>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</si>
  <si>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</si>
  <si>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</si>
  <si>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</si>
  <si>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</si>
  <si>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</si>
  <si>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</si>
  <si>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</si>
  <si>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</si>
  <si>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</si>
  <si>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</si>
  <si>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</si>
  <si>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</si>
  <si>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</si>
  <si>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</si>
  <si>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</si>
  <si>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</si>
  <si>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</si>
  <si>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</si>
  <si>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</si>
  <si>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</si>
  <si>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</si>
  <si>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</si>
  <si>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</si>
  <si>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</si>
  <si>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</si>
  <si>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</si>
  <si>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</si>
  <si>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</si>
  <si>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</si>
  <si>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</si>
  <si>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</si>
  <si>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</si>
  <si>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</si>
  <si>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</si>
  <si>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</si>
  <si>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</si>
  <si>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</si>
  <si>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</si>
  <si>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</si>
  <si>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</si>
  <si>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</si>
  <si>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</si>
  <si>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</si>
  <si>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</si>
  <si>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</si>
  <si>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</si>
  <si>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</si>
  <si>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</si>
  <si>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</si>
  <si>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</si>
  <si>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</si>
  <si>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</si>
  <si>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</si>
  <si>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</si>
  <si>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</si>
  <si>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</si>
  <si>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</si>
  <si>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</si>
  <si>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</si>
  <si>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</si>
  <si>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</si>
  <si>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</si>
  <si>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</si>
  <si>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</si>
  <si>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</si>
  <si>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</si>
  <si>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</si>
  <si>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</si>
  <si>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</si>
  <si>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</si>
  <si>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</si>
  <si>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</si>
  <si>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</si>
  <si>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</si>
  <si>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</si>
  <si>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</si>
  <si>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</si>
  <si>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</si>
  <si>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</si>
  <si>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</si>
  <si>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</si>
  <si>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</si>
  <si>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</si>
  <si>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</si>
  <si>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</si>
  <si>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</si>
  <si>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</si>
  <si>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</si>
  <si>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</si>
  <si>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</si>
  <si>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</si>
  <si>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</si>
  <si>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</si>
  <si>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</si>
  <si>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</si>
  <si>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</si>
  <si>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</si>
  <si>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</si>
  <si>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</si>
  <si>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</si>
  <si>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</si>
  <si>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</si>
  <si>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</si>
  <si>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</si>
  <si>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</si>
  <si>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</si>
  <si>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</si>
  <si>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</si>
  <si>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</si>
  <si>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</si>
  <si>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</si>
  <si>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</si>
  <si>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</si>
  <si>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</si>
  <si>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</si>
  <si>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</si>
  <si>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</si>
  <si>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</si>
  <si>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</si>
  <si>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</si>
  <si>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</si>
  <si>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</si>
  <si>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</si>
  <si>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</si>
  <si>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</si>
  <si>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</si>
  <si>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</si>
  <si>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</si>
  <si>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</si>
  <si>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</si>
  <si>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</si>
  <si>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</si>
  <si>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</si>
  <si>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</si>
  <si>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</si>
  <si>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</si>
  <si>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</si>
  <si>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</si>
  <si>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</si>
  <si>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</si>
  <si>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</si>
  <si>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</si>
  <si>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</si>
  <si>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</si>
  <si>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</si>
  <si>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</si>
  <si>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</si>
  <si>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</si>
  <si>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</si>
  <si>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</si>
  <si>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</si>
  <si>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</si>
  <si>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</si>
  <si>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</si>
  <si>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</si>
  <si>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</si>
  <si>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</si>
  <si>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</si>
  <si>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</si>
  <si>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</si>
  <si>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</si>
  <si>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</si>
  <si>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</si>
  <si>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</si>
  <si>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</si>
  <si>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</si>
  <si>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</si>
  <si>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</si>
  <si>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</si>
  <si>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</si>
  <si>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</si>
  <si>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</si>
  <si>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</si>
  <si>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</si>
  <si>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</si>
  <si>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</si>
  <si>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</si>
  <si>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</si>
  <si>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</si>
  <si>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</si>
  <si>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</si>
  <si>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</si>
  <si>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</si>
  <si>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</si>
  <si>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</si>
  <si>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</si>
  <si>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</si>
  <si>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</si>
  <si>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</si>
  <si>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</si>
  <si>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газета объявл.</t>
  </si>
  <si>
    <t>ТСБ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</si>
  <si>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</si>
  <si>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</si>
  <si>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</si>
  <si>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</si>
  <si>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</si>
  <si>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</si>
  <si>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</si>
  <si>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</si>
  <si>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</si>
  <si>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</si>
  <si>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</si>
  <si>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</si>
  <si>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</si>
  <si>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</si>
  <si>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</si>
  <si>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</si>
  <si>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</si>
  <si>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</si>
  <si>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</si>
  <si>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</si>
  <si>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</si>
  <si>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</si>
  <si>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</si>
  <si>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</si>
  <si>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</si>
  <si>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</si>
  <si>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</si>
  <si>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</si>
  <si>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</si>
  <si>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</si>
  <si>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</si>
  <si>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</si>
  <si>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</si>
  <si>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</si>
  <si>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</si>
  <si>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</si>
  <si>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</si>
  <si>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</si>
  <si>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</si>
  <si>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</si>
  <si>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</si>
  <si>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</si>
  <si>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</si>
  <si>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</si>
  <si>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</si>
  <si>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</si>
  <si>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</si>
  <si>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</si>
  <si>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</si>
  <si>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</si>
  <si>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</si>
  <si>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</si>
  <si>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</si>
  <si>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</si>
  <si>
    <t>Арбитражный суд</t>
  </si>
  <si>
    <t>флаги</t>
  </si>
  <si>
    <t>ремонт унитаза</t>
  </si>
  <si>
    <t>Демонтаж блока</t>
  </si>
  <si>
    <t>масло для компрессора</t>
  </si>
  <si>
    <t>переходник</t>
  </si>
  <si>
    <t>осушитель</t>
  </si>
  <si>
    <t>диск пильный</t>
  </si>
  <si>
    <t>Замок навесной</t>
  </si>
  <si>
    <t>кольцо проставочное</t>
  </si>
  <si>
    <t>щетка дорожная</t>
  </si>
  <si>
    <t>Дерен</t>
  </si>
  <si>
    <t>подводка</t>
  </si>
  <si>
    <t>пена монтажная</t>
  </si>
  <si>
    <t>файл бюрократ</t>
  </si>
  <si>
    <t>пескобетон,сетка сварная</t>
  </si>
  <si>
    <t>портландцемент</t>
  </si>
  <si>
    <t>картридер</t>
  </si>
  <si>
    <t xml:space="preserve">Конструкция из ПВХ с компл. </t>
  </si>
  <si>
    <t>Грабли</t>
  </si>
  <si>
    <t>Лопата</t>
  </si>
  <si>
    <t>Тачка</t>
  </si>
  <si>
    <t>Краска</t>
  </si>
  <si>
    <t>Сучкорез</t>
  </si>
  <si>
    <t>Мешки для мусора</t>
  </si>
  <si>
    <t>Кисть</t>
  </si>
  <si>
    <t>Ножницы</t>
  </si>
  <si>
    <t>Нож</t>
  </si>
  <si>
    <t>Пакет</t>
  </si>
  <si>
    <t>Свеча зажигания</t>
  </si>
  <si>
    <t xml:space="preserve">фильтр </t>
  </si>
  <si>
    <t>Масло</t>
  </si>
  <si>
    <t>Щетка по металлу</t>
  </si>
  <si>
    <t>ГСП КНАУФ</t>
  </si>
  <si>
    <t>Профиль</t>
  </si>
  <si>
    <t>Плащ</t>
  </si>
  <si>
    <t>Насадка</t>
  </si>
  <si>
    <t>ДГВ</t>
  </si>
  <si>
    <t>Газ для паяльника</t>
  </si>
  <si>
    <t>Саморезы</t>
  </si>
  <si>
    <t>Ножницы по металлу</t>
  </si>
  <si>
    <t>Стропа крепления груза</t>
  </si>
  <si>
    <t>Валик</t>
  </si>
  <si>
    <t>Бюгель</t>
  </si>
  <si>
    <t>Петли</t>
  </si>
  <si>
    <t>Ушки</t>
  </si>
  <si>
    <t>Мешки</t>
  </si>
  <si>
    <t>Пулька для триммера</t>
  </si>
  <si>
    <t>Прожекторы светодиодные</t>
  </si>
  <si>
    <t>Шланг высокого давления</t>
  </si>
  <si>
    <t>Сверло</t>
  </si>
  <si>
    <t>Газонная трава</t>
  </si>
  <si>
    <t>Провод для ЗИЛ</t>
  </si>
  <si>
    <t>Насос топливн</t>
  </si>
  <si>
    <t>Таблички</t>
  </si>
  <si>
    <t>Ручки шарик.</t>
  </si>
  <si>
    <t>Машина для прочистки труб</t>
  </si>
  <si>
    <t>Насос канализационный</t>
  </si>
  <si>
    <t>Урна для собак</t>
  </si>
  <si>
    <t>Чернозем</t>
  </si>
  <si>
    <t>Аренда манипулятора</t>
  </si>
  <si>
    <t>Сетка сварная</t>
  </si>
  <si>
    <t>Конструкций ПВХ</t>
  </si>
  <si>
    <t>Труба и сетка</t>
  </si>
  <si>
    <t>Битум</t>
  </si>
  <si>
    <t>Семена газон быстрый</t>
  </si>
  <si>
    <t>Масло для компрессора</t>
  </si>
  <si>
    <t>Респиратор с клапаном</t>
  </si>
  <si>
    <t>Растворитель</t>
  </si>
  <si>
    <t>Сетка заборная</t>
  </si>
  <si>
    <t>Люк канализационный</t>
  </si>
  <si>
    <t>Подводка для воды</t>
  </si>
  <si>
    <t>Комплект арматуры для бачка</t>
  </si>
  <si>
    <t>Прокладка ПВХ</t>
  </si>
  <si>
    <t>Уплотнительное кольцо</t>
  </si>
  <si>
    <t>Набор прокладок</t>
  </si>
  <si>
    <t>Прокладка силиконовая</t>
  </si>
  <si>
    <t>Муфта разъемная</t>
  </si>
  <si>
    <t>Фильтр</t>
  </si>
  <si>
    <t>Картридж угольный</t>
  </si>
  <si>
    <t>Разъемное соединение</t>
  </si>
  <si>
    <t>Труба армир</t>
  </si>
  <si>
    <t>Тройник</t>
  </si>
  <si>
    <t>Угол</t>
  </si>
  <si>
    <t>Герметик</t>
  </si>
  <si>
    <t>Энергофлекс</t>
  </si>
  <si>
    <t>Бирки для ключей</t>
  </si>
  <si>
    <t>Печатная продукция</t>
  </si>
  <si>
    <t>Пленка для ламинирования</t>
  </si>
  <si>
    <t>Мешки черн</t>
  </si>
  <si>
    <t>Ср-во смазочн</t>
  </si>
  <si>
    <t>Шестигранник</t>
  </si>
  <si>
    <t>Стир порошок</t>
  </si>
  <si>
    <t>Линолиум</t>
  </si>
  <si>
    <t>Дверная пружина</t>
  </si>
  <si>
    <t>Приемопередатчик для видеокамер</t>
  </si>
  <si>
    <t>Илосос</t>
  </si>
  <si>
    <t>Ремонт ШРП</t>
  </si>
  <si>
    <t>Поступление оплаты от продажи трактора</t>
  </si>
  <si>
    <t>Экологическая отчетность</t>
  </si>
  <si>
    <t>Исполнение финансового плана ТСН "КП "Согласие" за ноябрь 2024 - июль 2025</t>
  </si>
  <si>
    <t>таблички</t>
  </si>
  <si>
    <t>Диск</t>
  </si>
  <si>
    <t>Реле контроля напряжения</t>
  </si>
  <si>
    <t>Коробка распаячная</t>
  </si>
  <si>
    <t xml:space="preserve">колодка на розетки </t>
  </si>
  <si>
    <t>стяжка</t>
  </si>
  <si>
    <t>кабель-канал</t>
  </si>
  <si>
    <t>лопата совковая</t>
  </si>
  <si>
    <t>Плинтус</t>
  </si>
  <si>
    <t>фурнитура</t>
  </si>
  <si>
    <t>скотч</t>
  </si>
  <si>
    <t>Электроды</t>
  </si>
  <si>
    <t>Головка для триммера</t>
  </si>
  <si>
    <t>Нож для триммера</t>
  </si>
  <si>
    <t>Автоматический выключатель</t>
  </si>
  <si>
    <t>Бух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</si>
</sst>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1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/>
    <xf numFmtId="3" fontId="15" fillId="4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/>
    <xf numFmtId="3" fontId="17" fillId="2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/>
    <xf numFmtId="3" fontId="18" fillId="3" borderId="8" xfId="0" applyNumberFormat="1" applyFont="1" applyFill="1" applyBorder="1"/>
    <xf numFmtId="3" fontId="15" fillId="0" borderId="8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7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 vertical="center"/>
    </xf>
    <xf numFmtId="0" fontId="18" fillId="3" borderId="8" xfId="0" applyFont="1" applyFill="1" applyBorder="1"/>
    <xf numFmtId="0" fontId="15" fillId="7" borderId="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" fontId="15" fillId="5" borderId="8" xfId="0" applyNumberFormat="1" applyFont="1" applyFill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 vertical="center"/>
    </xf>
    <xf numFmtId="0" fontId="15" fillId="7" borderId="8" xfId="0" applyFont="1" applyFill="1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0" xfId="0" applyFont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0" xfId="0" applyFont="1" applyFill="1" applyBorder="1"/>
    <xf numFmtId="0" fontId="17" fillId="2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3" fontId="17" fillId="0" borderId="10" xfId="0" applyNumberFormat="1" applyFont="1" applyBorder="1"/>
    <xf numFmtId="0" fontId="18" fillId="3" borderId="10" xfId="0" applyFont="1" applyFill="1" applyBorder="1"/>
    <xf numFmtId="3" fontId="15" fillId="0" borderId="1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7" borderId="10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3" fontId="15" fillId="0" borderId="5" xfId="0" applyNumberFormat="1" applyFont="1" applyBorder="1"/>
    <xf numFmtId="3" fontId="15" fillId="2" borderId="5" xfId="0" applyNumberFormat="1" applyFont="1" applyFill="1" applyBorder="1" applyAlignment="1">
      <alignment horizontal="center"/>
    </xf>
    <xf numFmtId="3" fontId="17" fillId="0" borderId="5" xfId="0" applyNumberFormat="1" applyFont="1" applyBorder="1"/>
    <xf numFmtId="3" fontId="18" fillId="3" borderId="5" xfId="0" applyNumberFormat="1" applyFont="1" applyFill="1" applyBorder="1"/>
    <xf numFmtId="3" fontId="15" fillId="0" borderId="5" xfId="0" applyNumberFormat="1" applyFont="1" applyBorder="1" applyAlignment="1">
      <alignment horizontal="center"/>
    </xf>
    <xf numFmtId="3" fontId="15" fillId="7" borderId="5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9" fillId="3" borderId="7" xfId="0" applyFont="1" applyFill="1" applyBorder="1"/>
    <xf numFmtId="0" fontId="15" fillId="0" borderId="8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7" fillId="9" borderId="8" xfId="0" applyNumberFormat="1" applyFont="1" applyFill="1" applyBorder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0" fontId="17" fillId="0" borderId="5" xfId="0" applyFont="1" applyBorder="1"/>
    <xf numFmtId="3" fontId="17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5" fillId="4" borderId="10" xfId="0" applyNumberFormat="1" applyFont="1" applyFill="1" applyBorder="1" applyAlignment="1">
      <alignment horizontal="center"/>
    </xf>
    <xf numFmtId="3" fontId="15" fillId="5" borderId="10" xfId="0" applyNumberFormat="1" applyFont="1" applyFill="1" applyBorder="1" applyAlignment="1">
      <alignment horizontal="center"/>
    </xf>
    <xf numFmtId="3" fontId="17" fillId="9" borderId="10" xfId="0" applyNumberFormat="1" applyFont="1" applyFill="1" applyBorder="1" applyAlignment="1">
      <alignment horizontal="center"/>
    </xf>
    <xf numFmtId="3" fontId="18" fillId="3" borderId="10" xfId="0" applyNumberFormat="1" applyFont="1" applyFill="1" applyBorder="1"/>
    <xf numFmtId="3" fontId="15" fillId="8" borderId="10" xfId="0" applyNumberFormat="1" applyFont="1" applyFill="1" applyBorder="1" applyAlignment="1">
      <alignment horizontal="center"/>
    </xf>
    <xf numFmtId="0" fontId="11" fillId="0" borderId="0" xfId="0" applyFont="1"/>
    <xf numFmtId="3" fontId="15" fillId="9" borderId="5" xfId="0" applyNumberFormat="1" applyFont="1" applyFill="1" applyBorder="1" applyAlignment="1">
      <alignment horizontal="center"/>
    </xf>
    <xf numFmtId="3" fontId="15" fillId="9" borderId="5" xfId="0" applyNumberFormat="1" applyFont="1" applyFill="1" applyBorder="1"/>
    <xf numFmtId="3" fontId="15" fillId="10" borderId="5" xfId="0" applyNumberFormat="1" applyFont="1" applyFill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1" borderId="16" xfId="0" applyFont="1" applyFill="1" applyBorder="1"/>
    <xf numFmtId="0" fontId="21" fillId="11" borderId="17" xfId="0" applyFont="1" applyFill="1" applyBorder="1" applyAlignment="1">
      <alignment horizontal="center"/>
    </xf>
    <xf numFmtId="0" fontId="21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11" fillId="0" borderId="16" xfId="0" applyFont="1" applyBorder="1"/>
    <xf numFmtId="0" fontId="11" fillId="0" borderId="7" xfId="0" applyFont="1" applyBorder="1"/>
    <xf numFmtId="0" fontId="0" fillId="0" borderId="16" xfId="0" applyBorder="1"/>
    <xf numFmtId="0" fontId="27" fillId="0" borderId="16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5" xfId="0" applyFont="1" applyBorder="1"/>
    <xf numFmtId="0" fontId="28" fillId="0" borderId="5" xfId="0" applyFont="1" applyBorder="1" applyAlignment="1">
      <alignment horizontal="center"/>
    </xf>
    <xf numFmtId="0" fontId="0" fillId="3" borderId="5" xfId="0" applyFill="1" applyBorder="1"/>
    <xf numFmtId="3" fontId="11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4" fillId="3" borderId="8" xfId="0" applyNumberFormat="1" applyFont="1" applyFill="1" applyBorder="1"/>
    <xf numFmtId="3" fontId="11" fillId="0" borderId="8" xfId="0" applyNumberFormat="1" applyFont="1" applyBorder="1"/>
    <xf numFmtId="3" fontId="11" fillId="0" borderId="0" xfId="0" applyNumberFormat="1" applyFont="1"/>
    <xf numFmtId="0" fontId="0" fillId="0" borderId="8" xfId="0" applyBorder="1"/>
    <xf numFmtId="0" fontId="24" fillId="3" borderId="8" xfId="0" applyFont="1" applyFill="1" applyBorder="1"/>
    <xf numFmtId="3" fontId="26" fillId="0" borderId="8" xfId="0" applyNumberFormat="1" applyFont="1" applyBorder="1"/>
    <xf numFmtId="0" fontId="15" fillId="0" borderId="0" xfId="0" applyFont="1"/>
    <xf numFmtId="3" fontId="15" fillId="0" borderId="8" xfId="0" applyNumberFormat="1" applyFont="1" applyBorder="1"/>
    <xf numFmtId="3" fontId="15" fillId="10" borderId="8" xfId="0" applyNumberFormat="1" applyFont="1" applyFill="1" applyBorder="1"/>
    <xf numFmtId="0" fontId="26" fillId="3" borderId="7" xfId="0" applyFont="1" applyFill="1" applyBorder="1"/>
    <xf numFmtId="0" fontId="29" fillId="3" borderId="8" xfId="0" applyFont="1" applyFill="1" applyBorder="1"/>
    <xf numFmtId="3" fontId="11" fillId="2" borderId="8" xfId="0" applyNumberFormat="1" applyFont="1" applyFill="1" applyBorder="1"/>
    <xf numFmtId="3" fontId="0" fillId="2" borderId="8" xfId="0" applyNumberFormat="1" applyFill="1" applyBorder="1"/>
    <xf numFmtId="3" fontId="11" fillId="3" borderId="8" xfId="0" applyNumberFormat="1" applyFont="1" applyFill="1" applyBorder="1"/>
    <xf numFmtId="3" fontId="30" fillId="3" borderId="8" xfId="0" applyNumberFormat="1" applyFont="1" applyFill="1" applyBorder="1"/>
    <xf numFmtId="3" fontId="11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4" fillId="3" borderId="5" xfId="0" applyNumberFormat="1" applyFont="1" applyFill="1" applyBorder="1"/>
    <xf numFmtId="3" fontId="30" fillId="3" borderId="5" xfId="0" applyNumberFormat="1" applyFont="1" applyFill="1" applyBorder="1"/>
    <xf numFmtId="3" fontId="0" fillId="13" borderId="8" xfId="0" applyNumberFormat="1" applyFill="1" applyBorder="1"/>
    <xf numFmtId="0" fontId="11" fillId="0" borderId="6" xfId="0" applyFont="1" applyBorder="1"/>
    <xf numFmtId="3" fontId="15" fillId="2" borderId="8" xfId="0" applyNumberFormat="1" applyFont="1" applyFill="1" applyBorder="1"/>
    <xf numFmtId="0" fontId="30" fillId="0" borderId="0" xfId="0" applyFont="1"/>
    <xf numFmtId="0" fontId="31" fillId="0" borderId="1" xfId="1" applyFont="1" applyBorder="1" applyAlignment="1">
      <alignment wrapText="1"/>
    </xf>
    <xf numFmtId="0" fontId="9" fillId="0" borderId="1" xfId="1" applyBorder="1" applyAlignment="1">
      <alignment horizontal="center"/>
    </xf>
    <xf numFmtId="0" fontId="31" fillId="0" borderId="1" xfId="1" applyFont="1" applyBorder="1" applyAlignment="1">
      <alignment horizontal="center"/>
    </xf>
    <xf numFmtId="164" fontId="9" fillId="0" borderId="0" xfId="2" applyNumberFormat="1" applyFont="1" applyAlignment="1">
      <alignment horizontal="center"/>
    </xf>
    <xf numFmtId="0" fontId="9" fillId="0" borderId="0" xfId="1" applyAlignment="1">
      <alignment wrapText="1"/>
    </xf>
    <xf numFmtId="0" fontId="9" fillId="0" borderId="3" xfId="1" applyBorder="1" applyAlignment="1">
      <alignment horizontal="center"/>
    </xf>
    <xf numFmtId="0" fontId="9" fillId="0" borderId="0" xfId="1" applyAlignment="1">
      <alignment horizontal="center"/>
    </xf>
    <xf numFmtId="0" fontId="9" fillId="0" borderId="17" xfId="1" applyBorder="1" applyAlignment="1">
      <alignment horizontal="center"/>
    </xf>
    <xf numFmtId="164" fontId="9" fillId="0" borderId="3" xfId="2" applyNumberFormat="1" applyFont="1" applyBorder="1" applyAlignment="1">
      <alignment horizontal="center"/>
    </xf>
    <xf numFmtId="0" fontId="9" fillId="0" borderId="1" xfId="1" applyBorder="1" applyAlignment="1">
      <alignment wrapText="1"/>
    </xf>
    <xf numFmtId="0" fontId="9" fillId="0" borderId="5" xfId="1" applyBorder="1" applyAlignment="1">
      <alignment horizontal="center"/>
    </xf>
    <xf numFmtId="0" fontId="9" fillId="0" borderId="14" xfId="1" applyBorder="1" applyAlignment="1">
      <alignment horizontal="center"/>
    </xf>
    <xf numFmtId="164" fontId="9" fillId="0" borderId="5" xfId="2" applyNumberFormat="1" applyFont="1" applyBorder="1" applyAlignment="1">
      <alignment horizontal="center"/>
    </xf>
    <xf numFmtId="0" fontId="9" fillId="13" borderId="7" xfId="1" applyFill="1" applyBorder="1" applyAlignment="1">
      <alignment wrapText="1"/>
    </xf>
    <xf numFmtId="0" fontId="9" fillId="0" borderId="8" xfId="1" applyBorder="1" applyAlignment="1">
      <alignment horizontal="center"/>
    </xf>
    <xf numFmtId="0" fontId="9" fillId="0" borderId="7" xfId="1" applyBorder="1" applyAlignment="1">
      <alignment wrapText="1"/>
    </xf>
    <xf numFmtId="2" fontId="9" fillId="0" borderId="1" xfId="1" applyNumberFormat="1" applyBorder="1" applyAlignment="1">
      <alignment wrapText="1"/>
    </xf>
    <xf numFmtId="2" fontId="9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8" xfId="1" applyBorder="1"/>
    <xf numFmtId="3" fontId="31" fillId="8" borderId="5" xfId="1" applyNumberFormat="1" applyFont="1" applyFill="1" applyBorder="1" applyAlignment="1">
      <alignment horizontal="center"/>
    </xf>
    <xf numFmtId="164" fontId="31" fillId="8" borderId="5" xfId="2" applyNumberFormat="1" applyFont="1" applyFill="1" applyBorder="1" applyAlignment="1">
      <alignment horizontal="center"/>
    </xf>
    <xf numFmtId="0" fontId="31" fillId="0" borderId="1" xfId="1" applyFont="1" applyBorder="1"/>
    <xf numFmtId="0" fontId="9" fillId="0" borderId="0" xfId="1"/>
    <xf numFmtId="0" fontId="9" fillId="0" borderId="8" xfId="1" applyBorder="1" applyAlignment="1">
      <alignment vertical="center"/>
    </xf>
    <xf numFmtId="0" fontId="31" fillId="0" borderId="8" xfId="1" applyFont="1" applyBorder="1"/>
    <xf numFmtId="3" fontId="31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1" xfId="1" applyBorder="1"/>
    <xf numFmtId="0" fontId="31" fillId="0" borderId="8" xfId="1" applyFont="1" applyBorder="1" applyAlignment="1">
      <alignment horizontal="left"/>
    </xf>
    <xf numFmtId="0" fontId="31" fillId="0" borderId="3" xfId="1" applyFont="1" applyBorder="1" applyAlignment="1">
      <alignment horizontal="center"/>
    </xf>
    <xf numFmtId="0" fontId="9" fillId="0" borderId="7" xfId="1" applyBorder="1" applyAlignment="1">
      <alignment horizontal="left" vertical="center" wrapText="1"/>
    </xf>
    <xf numFmtId="0" fontId="9" fillId="0" borderId="7" xfId="1" applyBorder="1"/>
    <xf numFmtId="3" fontId="31" fillId="8" borderId="5" xfId="1" applyNumberFormat="1" applyFont="1" applyFill="1" applyBorder="1"/>
    <xf numFmtId="0" fontId="17" fillId="0" borderId="0" xfId="0" applyFont="1"/>
    <xf numFmtId="0" fontId="33" fillId="0" borderId="0" xfId="0" applyFont="1" applyAlignment="1">
      <alignment wrapText="1"/>
    </xf>
    <xf numFmtId="0" fontId="9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3" xfId="1" applyBorder="1"/>
    <xf numFmtId="0" fontId="9" fillId="0" borderId="17" xfId="1" applyBorder="1"/>
    <xf numFmtId="0" fontId="9" fillId="0" borderId="8" xfId="1" applyBorder="1" applyAlignment="1">
      <alignment horizontal="left"/>
    </xf>
    <xf numFmtId="0" fontId="9" fillId="0" borderId="17" xfId="1" applyBorder="1" applyAlignment="1">
      <alignment wrapText="1"/>
    </xf>
    <xf numFmtId="0" fontId="9" fillId="0" borderId="8" xfId="1" applyBorder="1" applyAlignment="1">
      <alignment wrapText="1"/>
    </xf>
    <xf numFmtId="0" fontId="9" fillId="0" borderId="2" xfId="1" applyBorder="1"/>
    <xf numFmtId="164" fontId="9" fillId="0" borderId="8" xfId="2" applyNumberFormat="1" applyFont="1" applyBorder="1"/>
    <xf numFmtId="164" fontId="9" fillId="0" borderId="13" xfId="2" applyNumberFormat="1" applyFont="1" applyBorder="1"/>
    <xf numFmtId="164" fontId="9" fillId="0" borderId="5" xfId="2" applyNumberFormat="1" applyFont="1" applyBorder="1"/>
    <xf numFmtId="164" fontId="0" fillId="0" borderId="8" xfId="2" applyNumberFormat="1" applyFont="1" applyBorder="1"/>
    <xf numFmtId="164" fontId="9" fillId="0" borderId="14" xfId="2" applyNumberFormat="1" applyFont="1" applyBorder="1"/>
    <xf numFmtId="164" fontId="9" fillId="0" borderId="0" xfId="2" applyNumberFormat="1" applyFont="1"/>
    <xf numFmtId="164" fontId="9" fillId="0" borderId="3" xfId="2" applyNumberFormat="1" applyFont="1" applyBorder="1"/>
    <xf numFmtId="164" fontId="31" fillId="8" borderId="5" xfId="2" applyNumberFormat="1" applyFont="1" applyFill="1" applyBorder="1"/>
    <xf numFmtId="43" fontId="9" fillId="0" borderId="8" xfId="2" applyFont="1" applyBorder="1"/>
    <xf numFmtId="164" fontId="9" fillId="0" borderId="1" xfId="2" applyNumberFormat="1" applyFont="1" applyBorder="1"/>
    <xf numFmtId="164" fontId="31" fillId="0" borderId="1" xfId="2" applyNumberFormat="1" applyFont="1" applyBorder="1"/>
    <xf numFmtId="164" fontId="9" fillId="0" borderId="17" xfId="2" applyNumberFormat="1" applyFont="1" applyBorder="1"/>
    <xf numFmtId="164" fontId="9" fillId="0" borderId="8" xfId="2" applyNumberFormat="1" applyFont="1" applyFill="1" applyBorder="1"/>
    <xf numFmtId="164" fontId="9" fillId="0" borderId="5" xfId="2" applyNumberFormat="1" applyFont="1" applyFill="1" applyBorder="1"/>
    <xf numFmtId="43" fontId="9" fillId="0" borderId="5" xfId="2" applyFont="1" applyBorder="1"/>
    <xf numFmtId="43" fontId="9" fillId="0" borderId="14" xfId="2" applyFont="1" applyBorder="1"/>
    <xf numFmtId="43" fontId="9" fillId="0" borderId="13" xfId="2" applyFont="1" applyBorder="1"/>
    <xf numFmtId="43" fontId="31" fillId="8" borderId="5" xfId="2" applyFont="1" applyFill="1" applyBorder="1"/>
    <xf numFmtId="43" fontId="31" fillId="0" borderId="5" xfId="2" applyFont="1" applyBorder="1"/>
    <xf numFmtId="164" fontId="32" fillId="0" borderId="8" xfId="2" applyNumberFormat="1" applyFont="1" applyBorder="1"/>
    <xf numFmtId="164" fontId="34" fillId="0" borderId="0" xfId="2" applyNumberFormat="1" applyFont="1" applyAlignment="1">
      <alignment horizontal="center"/>
    </xf>
    <xf numFmtId="43" fontId="9" fillId="0" borderId="0" xfId="2" applyFont="1"/>
    <xf numFmtId="43" fontId="9" fillId="0" borderId="3" xfId="2" applyFont="1" applyBorder="1"/>
    <xf numFmtId="43" fontId="0" fillId="0" borderId="0" xfId="2" applyFont="1"/>
    <xf numFmtId="0" fontId="8" fillId="0" borderId="8" xfId="0" applyFont="1" applyBorder="1"/>
    <xf numFmtId="0" fontId="34" fillId="0" borderId="0" xfId="0" applyFont="1"/>
    <xf numFmtId="164" fontId="34" fillId="0" borderId="0" xfId="2" applyNumberFormat="1" applyFont="1"/>
    <xf numFmtId="0" fontId="38" fillId="0" borderId="0" xfId="0" applyFont="1"/>
    <xf numFmtId="164" fontId="39" fillId="0" borderId="0" xfId="2" applyNumberFormat="1" applyFont="1" applyAlignment="1">
      <alignment horizontal="center"/>
    </xf>
    <xf numFmtId="0" fontId="40" fillId="0" borderId="0" xfId="0" applyFont="1"/>
    <xf numFmtId="164" fontId="41" fillId="0" borderId="0" xfId="2" applyNumberFormat="1" applyFont="1" applyAlignment="1">
      <alignment horizontal="center"/>
    </xf>
    <xf numFmtId="0" fontId="42" fillId="0" borderId="0" xfId="0" applyFont="1" applyAlignment="1">
      <alignment wrapText="1"/>
    </xf>
    <xf numFmtId="0" fontId="42" fillId="0" borderId="0" xfId="0" applyFont="1"/>
    <xf numFmtId="0" fontId="43" fillId="0" borderId="0" xfId="0" applyFont="1" applyAlignment="1">
      <alignment wrapText="1"/>
    </xf>
    <xf numFmtId="164" fontId="43" fillId="0" borderId="0" xfId="2" applyNumberFormat="1" applyFont="1" applyFill="1" applyBorder="1" applyAlignment="1">
      <alignment horizontal="center"/>
    </xf>
    <xf numFmtId="164" fontId="36" fillId="0" borderId="0" xfId="2" applyNumberFormat="1" applyFont="1"/>
    <xf numFmtId="0" fontId="36" fillId="0" borderId="0" xfId="0" applyFont="1"/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164" fontId="36" fillId="0" borderId="0" xfId="2" applyNumberFormat="1" applyFont="1" applyAlignment="1">
      <alignment horizontal="center"/>
    </xf>
    <xf numFmtId="0" fontId="45" fillId="2" borderId="2" xfId="0" applyFont="1" applyFill="1" applyBorder="1" applyAlignment="1">
      <alignment wrapText="1"/>
    </xf>
    <xf numFmtId="0" fontId="36" fillId="0" borderId="4" xfId="0" applyFont="1" applyBorder="1" applyAlignment="1">
      <alignment wrapText="1"/>
    </xf>
    <xf numFmtId="0" fontId="47" fillId="0" borderId="2" xfId="0" applyFont="1" applyBorder="1" applyAlignment="1">
      <alignment wrapText="1"/>
    </xf>
    <xf numFmtId="164" fontId="43" fillId="4" borderId="8" xfId="2" applyNumberFormat="1" applyFont="1" applyFill="1" applyBorder="1" applyAlignment="1">
      <alignment horizontal="center"/>
    </xf>
    <xf numFmtId="164" fontId="36" fillId="0" borderId="5" xfId="2" applyNumberFormat="1" applyFont="1" applyBorder="1" applyAlignment="1">
      <alignment horizontal="center" vertical="center" wrapText="1"/>
    </xf>
    <xf numFmtId="164" fontId="48" fillId="0" borderId="5" xfId="2" applyNumberFormat="1" applyFont="1" applyBorder="1" applyAlignment="1">
      <alignment horizontal="center" vertical="center"/>
    </xf>
    <xf numFmtId="164" fontId="46" fillId="0" borderId="4" xfId="2" applyNumberFormat="1" applyFont="1" applyBorder="1" applyAlignment="1">
      <alignment horizontal="center" vertical="center" wrapText="1"/>
    </xf>
    <xf numFmtId="164" fontId="43" fillId="5" borderId="8" xfId="2" applyNumberFormat="1" applyFont="1" applyFill="1" applyBorder="1" applyAlignment="1">
      <alignment horizontal="center"/>
    </xf>
    <xf numFmtId="164" fontId="47" fillId="2" borderId="8" xfId="2" applyNumberFormat="1" applyFont="1" applyFill="1" applyBorder="1" applyAlignment="1">
      <alignment horizontal="center"/>
    </xf>
    <xf numFmtId="164" fontId="47" fillId="2" borderId="8" xfId="2" applyNumberFormat="1" applyFont="1" applyFill="1" applyBorder="1" applyAlignment="1">
      <alignment horizontal="center" vertical="center"/>
    </xf>
    <xf numFmtId="164" fontId="39" fillId="2" borderId="8" xfId="2" applyNumberFormat="1" applyFont="1" applyFill="1" applyBorder="1" applyAlignment="1">
      <alignment horizontal="center"/>
    </xf>
    <xf numFmtId="164" fontId="43" fillId="0" borderId="8" xfId="2" applyNumberFormat="1" applyFont="1" applyBorder="1" applyAlignment="1">
      <alignment horizontal="center"/>
    </xf>
    <xf numFmtId="164" fontId="43" fillId="0" borderId="4" xfId="2" applyNumberFormat="1" applyFont="1" applyBorder="1" applyAlignment="1">
      <alignment horizontal="center"/>
    </xf>
    <xf numFmtId="164" fontId="43" fillId="7" borderId="8" xfId="2" applyNumberFormat="1" applyFont="1" applyFill="1" applyBorder="1" applyAlignment="1">
      <alignment horizontal="center"/>
    </xf>
    <xf numFmtId="164" fontId="43" fillId="4" borderId="3" xfId="2" applyNumberFormat="1" applyFont="1" applyFill="1" applyBorder="1" applyAlignment="1">
      <alignment horizontal="center"/>
    </xf>
    <xf numFmtId="164" fontId="43" fillId="5" borderId="3" xfId="2" applyNumberFormat="1" applyFont="1" applyFill="1" applyBorder="1" applyAlignment="1">
      <alignment horizontal="center"/>
    </xf>
    <xf numFmtId="164" fontId="43" fillId="0" borderId="21" xfId="2" applyNumberFormat="1" applyFont="1" applyBorder="1" applyAlignment="1">
      <alignment horizontal="center"/>
    </xf>
    <xf numFmtId="0" fontId="47" fillId="0" borderId="8" xfId="0" applyFont="1" applyBorder="1" applyAlignment="1">
      <alignment wrapText="1"/>
    </xf>
    <xf numFmtId="164" fontId="43" fillId="4" borderId="8" xfId="2" applyNumberFormat="1" applyFont="1" applyFill="1" applyBorder="1" applyAlignment="1">
      <alignment horizontal="center" vertical="center"/>
    </xf>
    <xf numFmtId="164" fontId="43" fillId="5" borderId="8" xfId="2" applyNumberFormat="1" applyFont="1" applyFill="1" applyBorder="1" applyAlignment="1">
      <alignment vertical="center"/>
    </xf>
    <xf numFmtId="164" fontId="47" fillId="0" borderId="8" xfId="2" applyNumberFormat="1" applyFont="1" applyBorder="1" applyAlignment="1">
      <alignment horizontal="center" vertical="center"/>
    </xf>
    <xf numFmtId="164" fontId="39" fillId="0" borderId="8" xfId="2" applyNumberFormat="1" applyFont="1" applyBorder="1" applyAlignment="1">
      <alignment vertical="center"/>
    </xf>
    <xf numFmtId="164" fontId="43" fillId="0" borderId="8" xfId="2" applyNumberFormat="1" applyFont="1" applyBorder="1" applyAlignment="1">
      <alignment horizontal="center" vertical="center"/>
    </xf>
    <xf numFmtId="164" fontId="43" fillId="0" borderId="8" xfId="2" applyNumberFormat="1" applyFont="1" applyBorder="1" applyAlignment="1">
      <alignment vertical="center"/>
    </xf>
    <xf numFmtId="0" fontId="37" fillId="0" borderId="8" xfId="1" applyFont="1" applyBorder="1"/>
    <xf numFmtId="164" fontId="36" fillId="0" borderId="8" xfId="2" applyNumberFormat="1" applyFont="1" applyBorder="1" applyAlignment="1">
      <alignment horizontal="center"/>
    </xf>
    <xf numFmtId="43" fontId="37" fillId="0" borderId="8" xfId="2" applyFont="1" applyBorder="1"/>
    <xf numFmtId="0" fontId="37" fillId="16" borderId="12" xfId="1" applyFont="1" applyFill="1" applyBorder="1"/>
    <xf numFmtId="164" fontId="36" fillId="16" borderId="10" xfId="2" applyNumberFormat="1" applyFont="1" applyFill="1" applyBorder="1" applyAlignment="1">
      <alignment horizontal="center"/>
    </xf>
    <xf numFmtId="164" fontId="37" fillId="16" borderId="5" xfId="2" applyNumberFormat="1" applyFont="1" applyFill="1" applyBorder="1"/>
    <xf numFmtId="164" fontId="43" fillId="0" borderId="5" xfId="2" applyNumberFormat="1" applyFont="1" applyBorder="1" applyAlignment="1">
      <alignment horizontal="center"/>
    </xf>
    <xf numFmtId="43" fontId="37" fillId="0" borderId="4" xfId="2" applyFont="1" applyBorder="1"/>
    <xf numFmtId="0" fontId="43" fillId="0" borderId="1" xfId="0" applyFont="1" applyBorder="1" applyAlignment="1">
      <alignment horizontal="left" wrapText="1"/>
    </xf>
    <xf numFmtId="164" fontId="43" fillId="4" borderId="5" xfId="2" applyNumberFormat="1" applyFont="1" applyFill="1" applyBorder="1" applyAlignment="1">
      <alignment horizontal="center"/>
    </xf>
    <xf numFmtId="164" fontId="43" fillId="5" borderId="5" xfId="2" applyNumberFormat="1" applyFont="1" applyFill="1" applyBorder="1" applyAlignment="1">
      <alignment horizontal="center"/>
    </xf>
    <xf numFmtId="164" fontId="43" fillId="2" borderId="15" xfId="2" applyNumberFormat="1" applyFont="1" applyFill="1" applyBorder="1" applyAlignment="1">
      <alignment horizontal="center"/>
    </xf>
    <xf numFmtId="164" fontId="43" fillId="0" borderId="15" xfId="2" applyNumberFormat="1" applyFont="1" applyBorder="1" applyAlignment="1">
      <alignment horizontal="center"/>
    </xf>
    <xf numFmtId="164" fontId="43" fillId="0" borderId="19" xfId="2" applyNumberFormat="1" applyFont="1" applyBorder="1" applyAlignment="1">
      <alignment horizontal="center"/>
    </xf>
    <xf numFmtId="164" fontId="43" fillId="7" borderId="15" xfId="2" applyNumberFormat="1" applyFont="1" applyFill="1" applyBorder="1" applyAlignment="1">
      <alignment horizontal="center"/>
    </xf>
    <xf numFmtId="3" fontId="36" fillId="0" borderId="0" xfId="0" applyNumberFormat="1" applyFont="1"/>
    <xf numFmtId="164" fontId="43" fillId="0" borderId="0" xfId="2" applyNumberFormat="1" applyFont="1" applyAlignment="1">
      <alignment horizontal="center"/>
    </xf>
    <xf numFmtId="0" fontId="45" fillId="9" borderId="8" xfId="0" applyFont="1" applyFill="1" applyBorder="1" applyAlignment="1">
      <alignment wrapText="1"/>
    </xf>
    <xf numFmtId="164" fontId="43" fillId="0" borderId="7" xfId="2" applyNumberFormat="1" applyFont="1" applyBorder="1" applyAlignment="1">
      <alignment horizontal="center"/>
    </xf>
    <xf numFmtId="164" fontId="43" fillId="0" borderId="1" xfId="2" applyNumberFormat="1" applyFont="1" applyBorder="1" applyAlignment="1">
      <alignment horizontal="center"/>
    </xf>
    <xf numFmtId="164" fontId="49" fillId="0" borderId="1" xfId="2" applyNumberFormat="1" applyFont="1" applyBorder="1" applyAlignment="1">
      <alignment horizontal="center"/>
    </xf>
    <xf numFmtId="164" fontId="43" fillId="8" borderId="8" xfId="2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wrapText="1"/>
    </xf>
    <xf numFmtId="164" fontId="47" fillId="9" borderId="8" xfId="2" applyNumberFormat="1" applyFont="1" applyFill="1" applyBorder="1" applyAlignment="1">
      <alignment horizontal="center"/>
    </xf>
    <xf numFmtId="164" fontId="43" fillId="8" borderId="8" xfId="2" applyNumberFormat="1" applyFont="1" applyFill="1" applyBorder="1" applyAlignment="1">
      <alignment horizontal="center"/>
    </xf>
    <xf numFmtId="164" fontId="47" fillId="9" borderId="5" xfId="2" applyNumberFormat="1" applyFont="1" applyFill="1" applyBorder="1" applyAlignment="1">
      <alignment horizontal="center"/>
    </xf>
    <xf numFmtId="0" fontId="36" fillId="0" borderId="2" xfId="0" applyFont="1" applyBorder="1" applyAlignment="1">
      <alignment wrapText="1"/>
    </xf>
    <xf numFmtId="164" fontId="47" fillId="9" borderId="3" xfId="2" applyNumberFormat="1" applyFont="1" applyFill="1" applyBorder="1" applyAlignment="1">
      <alignment horizontal="center"/>
    </xf>
    <xf numFmtId="0" fontId="46" fillId="0" borderId="0" xfId="0" applyFont="1"/>
    <xf numFmtId="164" fontId="43" fillId="4" borderId="10" xfId="2" applyNumberFormat="1" applyFont="1" applyFill="1" applyBorder="1" applyAlignment="1">
      <alignment horizontal="center"/>
    </xf>
    <xf numFmtId="164" fontId="43" fillId="5" borderId="10" xfId="2" applyNumberFormat="1" applyFont="1" applyFill="1" applyBorder="1" applyAlignment="1">
      <alignment horizontal="center"/>
    </xf>
    <xf numFmtId="164" fontId="47" fillId="9" borderId="10" xfId="2" applyNumberFormat="1" applyFont="1" applyFill="1" applyBorder="1" applyAlignment="1">
      <alignment horizontal="center"/>
    </xf>
    <xf numFmtId="164" fontId="43" fillId="0" borderId="10" xfId="2" applyNumberFormat="1" applyFont="1" applyBorder="1" applyAlignment="1">
      <alignment horizontal="center"/>
    </xf>
    <xf numFmtId="164" fontId="36" fillId="0" borderId="0" xfId="2" applyNumberFormat="1" applyFont="1" applyBorder="1" applyAlignment="1">
      <alignment horizontal="center"/>
    </xf>
    <xf numFmtId="43" fontId="37" fillId="0" borderId="0" xfId="2" applyFont="1" applyBorder="1"/>
    <xf numFmtId="164" fontId="43" fillId="0" borderId="0" xfId="2" applyNumberFormat="1" applyFont="1" applyBorder="1" applyAlignment="1">
      <alignment horizontal="center"/>
    </xf>
    <xf numFmtId="0" fontId="37" fillId="0" borderId="0" xfId="1" applyFont="1"/>
    <xf numFmtId="164" fontId="42" fillId="17" borderId="0" xfId="2" applyNumberFormat="1" applyFont="1" applyFill="1" applyAlignment="1">
      <alignment horizontal="center"/>
    </xf>
    <xf numFmtId="164" fontId="42" fillId="17" borderId="0" xfId="2" applyNumberFormat="1" applyFont="1" applyFill="1"/>
    <xf numFmtId="164" fontId="42" fillId="18" borderId="0" xfId="2" applyNumberFormat="1" applyFont="1" applyFill="1" applyAlignment="1">
      <alignment horizontal="center"/>
    </xf>
    <xf numFmtId="0" fontId="36" fillId="0" borderId="0" xfId="0" applyFont="1" applyAlignment="1">
      <alignment wrapText="1"/>
    </xf>
    <xf numFmtId="164" fontId="35" fillId="0" borderId="0" xfId="2" applyNumberFormat="1" applyFont="1" applyFill="1" applyBorder="1" applyAlignment="1">
      <alignment horizontal="center"/>
    </xf>
    <xf numFmtId="0" fontId="50" fillId="0" borderId="0" xfId="1" applyFont="1" applyAlignment="1">
      <alignment vertical="center"/>
    </xf>
    <xf numFmtId="164" fontId="36" fillId="0" borderId="0" xfId="2" applyNumberFormat="1" applyFont="1" applyBorder="1" applyAlignment="1">
      <alignment horizontal="center" vertical="center"/>
    </xf>
    <xf numFmtId="164" fontId="51" fillId="0" borderId="0" xfId="2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4" fontId="43" fillId="17" borderId="5" xfId="2" applyNumberFormat="1" applyFont="1" applyFill="1" applyBorder="1" applyAlignment="1">
      <alignment horizontal="center"/>
    </xf>
    <xf numFmtId="0" fontId="43" fillId="0" borderId="0" xfId="0" applyFont="1" applyAlignment="1">
      <alignment horizontal="left" wrapText="1"/>
    </xf>
    <xf numFmtId="164" fontId="43" fillId="0" borderId="8" xfId="2" applyNumberFormat="1" applyFont="1" applyFill="1" applyBorder="1" applyAlignment="1">
      <alignment horizontal="center"/>
    </xf>
    <xf numFmtId="0" fontId="43" fillId="0" borderId="8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43" fillId="17" borderId="1" xfId="0" applyFont="1" applyFill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43" fillId="17" borderId="5" xfId="0" applyFont="1" applyFill="1" applyBorder="1" applyAlignment="1">
      <alignment horizontal="left" wrapText="1"/>
    </xf>
    <xf numFmtId="164" fontId="43" fillId="0" borderId="10" xfId="2" applyNumberFormat="1" applyFont="1" applyFill="1" applyBorder="1" applyAlignment="1">
      <alignment horizontal="center"/>
    </xf>
    <xf numFmtId="0" fontId="52" fillId="0" borderId="0" xfId="0" applyFont="1" applyAlignment="1">
      <alignment horizontal="right" wrapText="1"/>
    </xf>
    <xf numFmtId="164" fontId="52" fillId="0" borderId="0" xfId="2" applyNumberFormat="1" applyFont="1"/>
    <xf numFmtId="164" fontId="31" fillId="8" borderId="14" xfId="1" applyNumberFormat="1" applyFont="1" applyFill="1" applyBorder="1"/>
    <xf numFmtId="43" fontId="31" fillId="8" borderId="8" xfId="2" applyFont="1" applyFill="1" applyBorder="1"/>
    <xf numFmtId="164" fontId="53" fillId="0" borderId="1" xfId="2" applyNumberFormat="1" applyFont="1" applyBorder="1" applyAlignment="1">
      <alignment horizontal="center" vertical="center"/>
    </xf>
    <xf numFmtId="164" fontId="9" fillId="16" borderId="17" xfId="2" applyNumberFormat="1" applyFont="1" applyFill="1" applyBorder="1"/>
    <xf numFmtId="0" fontId="9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3" fillId="4" borderId="3" xfId="2" applyNumberFormat="1" applyFont="1" applyFill="1" applyBorder="1"/>
    <xf numFmtId="164" fontId="43" fillId="5" borderId="3" xfId="2" applyNumberFormat="1" applyFont="1" applyFill="1" applyBorder="1" applyAlignment="1">
      <alignment vertical="center"/>
    </xf>
    <xf numFmtId="164" fontId="43" fillId="0" borderId="3" xfId="2" applyNumberFormat="1" applyFont="1" applyBorder="1" applyAlignment="1">
      <alignment vertical="center"/>
    </xf>
    <xf numFmtId="164" fontId="46" fillId="0" borderId="8" xfId="2" applyNumberFormat="1" applyFont="1" applyBorder="1" applyAlignment="1">
      <alignment horizontal="center" vertical="center" wrapText="1"/>
    </xf>
    <xf numFmtId="164" fontId="46" fillId="0" borderId="8" xfId="2" applyNumberFormat="1" applyFont="1" applyBorder="1" applyAlignment="1">
      <alignment horizontal="center" vertical="center"/>
    </xf>
    <xf numFmtId="164" fontId="46" fillId="12" borderId="8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Border="1" applyAlignment="1">
      <alignment horizontal="center"/>
    </xf>
    <xf numFmtId="2" fontId="9" fillId="0" borderId="8" xfId="1" applyNumberFormat="1" applyBorder="1"/>
    <xf numFmtId="0" fontId="9" fillId="0" borderId="8" xfId="1" applyBorder="1" applyAlignment="1">
      <alignment horizontal="left" wrapText="1"/>
    </xf>
    <xf numFmtId="2" fontId="9" fillId="0" borderId="8" xfId="1" applyNumberFormat="1" applyBorder="1" applyAlignment="1">
      <alignment wrapText="1"/>
    </xf>
    <xf numFmtId="164" fontId="43" fillId="16" borderId="4" xfId="2" applyNumberFormat="1" applyFont="1" applyFill="1" applyBorder="1" applyAlignment="1">
      <alignment horizontal="center"/>
    </xf>
    <xf numFmtId="164" fontId="43" fillId="16" borderId="11" xfId="2" applyNumberFormat="1" applyFont="1" applyFill="1" applyBorder="1" applyAlignment="1">
      <alignment horizontal="center"/>
    </xf>
    <xf numFmtId="164" fontId="43" fillId="16" borderId="10" xfId="2" applyNumberFormat="1" applyFont="1" applyFill="1" applyBorder="1" applyAlignment="1">
      <alignment horizontal="center"/>
    </xf>
    <xf numFmtId="164" fontId="43" fillId="16" borderId="8" xfId="2" applyNumberFormat="1" applyFont="1" applyFill="1" applyBorder="1" applyAlignment="1">
      <alignment horizontal="center"/>
    </xf>
    <xf numFmtId="164" fontId="47" fillId="19" borderId="8" xfId="2" applyNumberFormat="1" applyFont="1" applyFill="1" applyBorder="1" applyAlignment="1">
      <alignment horizontal="center"/>
    </xf>
    <xf numFmtId="164" fontId="47" fillId="19" borderId="5" xfId="2" applyNumberFormat="1" applyFont="1" applyFill="1" applyBorder="1" applyAlignment="1">
      <alignment horizontal="center"/>
    </xf>
    <xf numFmtId="164" fontId="39" fillId="19" borderId="5" xfId="2" applyNumberFormat="1" applyFont="1" applyFill="1" applyBorder="1" applyAlignment="1">
      <alignment horizontal="center"/>
    </xf>
    <xf numFmtId="164" fontId="47" fillId="19" borderId="10" xfId="2" applyNumberFormat="1" applyFont="1" applyFill="1" applyBorder="1" applyAlignment="1">
      <alignment horizontal="center"/>
    </xf>
    <xf numFmtId="164" fontId="9" fillId="20" borderId="8" xfId="2" applyNumberFormat="1" applyFont="1" applyFill="1" applyBorder="1"/>
    <xf numFmtId="164" fontId="9" fillId="20" borderId="13" xfId="2" applyNumberFormat="1" applyFont="1" applyFill="1" applyBorder="1"/>
    <xf numFmtId="164" fontId="9" fillId="20" borderId="5" xfId="2" applyNumberFormat="1" applyFont="1" applyFill="1" applyBorder="1"/>
    <xf numFmtId="164" fontId="9" fillId="20" borderId="14" xfId="2" applyNumberFormat="1" applyFont="1" applyFill="1" applyBorder="1"/>
    <xf numFmtId="0" fontId="54" fillId="0" borderId="1" xfId="1" applyFont="1" applyBorder="1"/>
    <xf numFmtId="0" fontId="54" fillId="0" borderId="1" xfId="1" applyFont="1" applyBorder="1" applyAlignment="1">
      <alignment horizontal="center"/>
    </xf>
    <xf numFmtId="0" fontId="55" fillId="0" borderId="1" xfId="1" applyFont="1" applyBorder="1"/>
    <xf numFmtId="0" fontId="55" fillId="0" borderId="0" xfId="1" applyFont="1"/>
    <xf numFmtId="0" fontId="56" fillId="0" borderId="0" xfId="0" applyFont="1"/>
    <xf numFmtId="0" fontId="55" fillId="0" borderId="17" xfId="1" applyFont="1" applyBorder="1" applyAlignment="1">
      <alignment horizontal="center"/>
    </xf>
    <xf numFmtId="0" fontId="55" fillId="0" borderId="3" xfId="1" applyFont="1" applyBorder="1" applyAlignment="1">
      <alignment horizontal="center"/>
    </xf>
    <xf numFmtId="0" fontId="55" fillId="0" borderId="8" xfId="1" applyFont="1" applyBorder="1" applyAlignment="1">
      <alignment wrapText="1"/>
    </xf>
    <xf numFmtId="164" fontId="56" fillId="0" borderId="8" xfId="2" applyNumberFormat="1" applyFont="1" applyBorder="1"/>
    <xf numFmtId="164" fontId="55" fillId="0" borderId="8" xfId="2" applyNumberFormat="1" applyFont="1" applyBorder="1"/>
    <xf numFmtId="0" fontId="55" fillId="0" borderId="7" xfId="1" applyFont="1" applyBorder="1"/>
    <xf numFmtId="3" fontId="54" fillId="8" borderId="5" xfId="1" applyNumberFormat="1" applyFont="1" applyFill="1" applyBorder="1"/>
    <xf numFmtId="0" fontId="56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164" fontId="57" fillId="0" borderId="8" xfId="2" applyNumberFormat="1" applyFont="1" applyBorder="1"/>
    <xf numFmtId="164" fontId="9" fillId="0" borderId="5" xfId="2" applyNumberFormat="1" applyFont="1" applyFill="1" applyBorder="1" applyAlignment="1">
      <alignment horizontal="center"/>
    </xf>
    <xf numFmtId="164" fontId="9" fillId="0" borderId="14" xfId="2" applyNumberFormat="1" applyFont="1" applyFill="1" applyBorder="1"/>
    <xf numFmtId="43" fontId="9" fillId="17" borderId="8" xfId="2" applyFont="1" applyFill="1" applyBorder="1"/>
    <xf numFmtId="0" fontId="9" fillId="0" borderId="7" xfId="1" applyFont="1" applyBorder="1"/>
    <xf numFmtId="43" fontId="53" fillId="0" borderId="1" xfId="2" applyNumberFormat="1" applyFont="1" applyBorder="1" applyAlignment="1">
      <alignment horizontal="center" vertical="center"/>
    </xf>
    <xf numFmtId="0" fontId="58" fillId="0" borderId="8" xfId="1" applyFont="1" applyBorder="1"/>
    <xf numFmtId="0" fontId="59" fillId="0" borderId="1" xfId="1" applyFont="1" applyBorder="1"/>
    <xf numFmtId="43" fontId="43" fillId="0" borderId="1" xfId="0" applyNumberFormat="1" applyFont="1" applyBorder="1" applyAlignment="1">
      <alignment vertical="center" wrapText="1"/>
    </xf>
    <xf numFmtId="0" fontId="9" fillId="0" borderId="6" xfId="1" applyBorder="1" applyAlignment="1">
      <alignment wrapText="1"/>
    </xf>
    <xf numFmtId="0" fontId="9" fillId="0" borderId="1" xfId="1" applyFont="1" applyBorder="1"/>
    <xf numFmtId="0" fontId="9" fillId="0" borderId="0" xfId="1" applyBorder="1"/>
    <xf numFmtId="164" fontId="9" fillId="16" borderId="3" xfId="2" applyNumberFormat="1" applyFont="1" applyFill="1" applyBorder="1"/>
    <xf numFmtId="164" fontId="43" fillId="7" borderId="8" xfId="2" applyNumberFormat="1" applyFont="1" applyFill="1" applyBorder="1" applyAlignment="1">
      <alignment horizontal="center" vertical="center"/>
    </xf>
    <xf numFmtId="0" fontId="7" fillId="0" borderId="8" xfId="0" applyFont="1" applyBorder="1"/>
    <xf numFmtId="164" fontId="18" fillId="18" borderId="0" xfId="2" applyNumberFormat="1" applyFont="1" applyFill="1"/>
    <xf numFmtId="164" fontId="51" fillId="0" borderId="0" xfId="2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/>
    </xf>
    <xf numFmtId="0" fontId="18" fillId="0" borderId="0" xfId="0" applyFont="1" applyAlignment="1">
      <alignment wrapText="1"/>
    </xf>
    <xf numFmtId="164" fontId="18" fillId="0" borderId="0" xfId="2" applyNumberFormat="1" applyFont="1"/>
    <xf numFmtId="0" fontId="18" fillId="0" borderId="0" xfId="0" applyFont="1"/>
    <xf numFmtId="164" fontId="19" fillId="0" borderId="0" xfId="2" applyNumberFormat="1" applyFont="1"/>
    <xf numFmtId="164" fontId="43" fillId="0" borderId="3" xfId="2" applyNumberFormat="1" applyFont="1" applyBorder="1" applyAlignment="1">
      <alignment horizontal="center"/>
    </xf>
    <xf numFmtId="164" fontId="43" fillId="16" borderId="21" xfId="2" applyNumberFormat="1" applyFont="1" applyFill="1" applyBorder="1" applyAlignment="1">
      <alignment horizontal="center"/>
    </xf>
    <xf numFmtId="164" fontId="43" fillId="16" borderId="3" xfId="2" applyNumberFormat="1" applyFont="1" applyFill="1" applyBorder="1" applyAlignment="1">
      <alignment horizontal="center"/>
    </xf>
    <xf numFmtId="0" fontId="60" fillId="14" borderId="8" xfId="1" applyFont="1" applyFill="1" applyBorder="1"/>
    <xf numFmtId="2" fontId="9" fillId="21" borderId="7" xfId="1" applyNumberFormat="1" applyFill="1" applyBorder="1" applyAlignment="1">
      <alignment wrapText="1"/>
    </xf>
    <xf numFmtId="2" fontId="9" fillId="22" borderId="7" xfId="1" applyNumberFormat="1" applyFill="1" applyBorder="1" applyAlignment="1">
      <alignment wrapText="1"/>
    </xf>
    <xf numFmtId="2" fontId="9" fillId="23" borderId="7" xfId="1" applyNumberFormat="1" applyFill="1" applyBorder="1" applyAlignment="1">
      <alignment wrapText="1"/>
    </xf>
    <xf numFmtId="2" fontId="9" fillId="24" borderId="7" xfId="1" applyNumberFormat="1" applyFill="1" applyBorder="1" applyAlignment="1">
      <alignment wrapText="1"/>
    </xf>
    <xf numFmtId="164" fontId="15" fillId="4" borderId="5" xfId="2" applyNumberFormat="1" applyFont="1" applyFill="1" applyBorder="1" applyAlignment="1">
      <alignment horizontal="center"/>
    </xf>
    <xf numFmtId="0" fontId="24" fillId="0" borderId="0" xfId="0" applyFont="1" applyAlignment="1">
      <alignment wrapText="1"/>
    </xf>
    <xf numFmtId="164" fontId="24" fillId="0" borderId="0" xfId="2" applyNumberFormat="1" applyFont="1" applyAlignment="1">
      <alignment horizontal="center"/>
    </xf>
    <xf numFmtId="164" fontId="24" fillId="0" borderId="0" xfId="2" applyNumberFormat="1" applyFont="1"/>
    <xf numFmtId="0" fontId="24" fillId="0" borderId="0" xfId="0" applyFont="1"/>
    <xf numFmtId="164" fontId="18" fillId="16" borderId="0" xfId="2" applyNumberFormat="1" applyFont="1" applyFill="1"/>
    <xf numFmtId="164" fontId="55" fillId="16" borderId="8" xfId="2" applyNumberFormat="1" applyFont="1" applyFill="1" applyBorder="1"/>
    <xf numFmtId="0" fontId="55" fillId="16" borderId="7" xfId="1" applyFont="1" applyFill="1" applyBorder="1"/>
    <xf numFmtId="0" fontId="37" fillId="0" borderId="16" xfId="1" applyFont="1" applyBorder="1"/>
    <xf numFmtId="164" fontId="36" fillId="0" borderId="3" xfId="2" applyNumberFormat="1" applyFont="1" applyBorder="1" applyAlignment="1">
      <alignment horizontal="center"/>
    </xf>
    <xf numFmtId="43" fontId="37" fillId="0" borderId="5" xfId="2" applyFont="1" applyBorder="1"/>
    <xf numFmtId="164" fontId="15" fillId="16" borderId="4" xfId="2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18" fillId="23" borderId="0" xfId="0" applyFont="1" applyFill="1" applyAlignment="1">
      <alignment wrapText="1"/>
    </xf>
    <xf numFmtId="164" fontId="18" fillId="23" borderId="0" xfId="2" applyNumberFormat="1" applyFont="1" applyFill="1"/>
    <xf numFmtId="164" fontId="18" fillId="16" borderId="0" xfId="2" applyNumberFormat="1" applyFont="1" applyFill="1" applyAlignment="1">
      <alignment horizontal="center"/>
    </xf>
    <xf numFmtId="43" fontId="24" fillId="0" borderId="0" xfId="2" applyNumberFormat="1" applyFont="1"/>
    <xf numFmtId="0" fontId="42" fillId="0" borderId="0" xfId="0" applyFont="1" applyFill="1" applyAlignment="1">
      <alignment wrapText="1"/>
    </xf>
    <xf numFmtId="164" fontId="42" fillId="0" borderId="0" xfId="2" applyNumberFormat="1" applyFont="1" applyFill="1" applyAlignment="1">
      <alignment horizontal="center" vertical="center"/>
    </xf>
    <xf numFmtId="164" fontId="42" fillId="0" borderId="0" xfId="2" applyNumberFormat="1" applyFont="1" applyFill="1" applyAlignment="1">
      <alignment horizontal="center"/>
    </xf>
    <xf numFmtId="164" fontId="42" fillId="0" borderId="0" xfId="2" applyNumberFormat="1" applyFont="1" applyFill="1"/>
    <xf numFmtId="164" fontId="61" fillId="0" borderId="0" xfId="2" applyNumberFormat="1" applyFont="1" applyFill="1"/>
    <xf numFmtId="164" fontId="18" fillId="0" borderId="0" xfId="2" applyNumberFormat="1" applyFont="1" applyFill="1" applyAlignment="1">
      <alignment horizontal="center"/>
    </xf>
    <xf numFmtId="0" fontId="42" fillId="0" borderId="0" xfId="0" applyFont="1" applyFill="1"/>
    <xf numFmtId="164" fontId="42" fillId="25" borderId="0" xfId="2" applyNumberFormat="1" applyFont="1" applyFill="1" applyAlignment="1">
      <alignment horizontal="center"/>
    </xf>
    <xf numFmtId="164" fontId="42" fillId="25" borderId="0" xfId="2" applyNumberFormat="1" applyFont="1" applyFill="1"/>
    <xf numFmtId="164" fontId="18" fillId="25" borderId="0" xfId="2" applyNumberFormat="1" applyFont="1" applyFill="1"/>
    <xf numFmtId="164" fontId="61" fillId="0" borderId="0" xfId="2" applyNumberFormat="1" applyFont="1" applyAlignment="1">
      <alignment horizontal="left"/>
    </xf>
    <xf numFmtId="164" fontId="61" fillId="0" borderId="0" xfId="2" applyNumberFormat="1" applyFont="1"/>
    <xf numFmtId="164" fontId="62" fillId="0" borderId="0" xfId="2" applyNumberFormat="1" applyFont="1" applyAlignment="1">
      <alignment horizontal="left"/>
    </xf>
    <xf numFmtId="164" fontId="62" fillId="0" borderId="0" xfId="2" applyNumberFormat="1" applyFont="1"/>
    <xf numFmtId="0" fontId="5" fillId="0" borderId="6" xfId="0" applyFont="1" applyBorder="1" applyAlignment="1">
      <alignment wrapText="1"/>
    </xf>
    <xf numFmtId="164" fontId="18" fillId="17" borderId="0" xfId="2" applyNumberFormat="1" applyFont="1" applyFill="1"/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9" fillId="0" borderId="1" xfId="1" applyFont="1" applyFill="1" applyBorder="1"/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5" xfId="2" applyNumberFormat="1" applyFont="1" applyBorder="1"/>
    <xf numFmtId="0" fontId="21" fillId="11" borderId="4" xfId="0" applyFont="1" applyFill="1" applyBorder="1"/>
    <xf numFmtId="0" fontId="21" fillId="11" borderId="1" xfId="0" applyFont="1" applyFill="1" applyBorder="1"/>
    <xf numFmtId="0" fontId="21" fillId="11" borderId="14" xfId="0" applyFont="1" applyFill="1" applyBorder="1"/>
    <xf numFmtId="0" fontId="22" fillId="15" borderId="2" xfId="0" applyFont="1" applyFill="1" applyBorder="1"/>
    <xf numFmtId="0" fontId="23" fillId="15" borderId="16" xfId="0" applyFont="1" applyFill="1" applyBorder="1"/>
    <xf numFmtId="0" fontId="23" fillId="15" borderId="17" xfId="0" applyFont="1" applyFill="1" applyBorder="1"/>
    <xf numFmtId="0" fontId="21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9" xfId="0" applyFont="1" applyBorder="1"/>
    <xf numFmtId="0" fontId="17" fillId="0" borderId="18" xfId="0" applyFont="1" applyBorder="1"/>
    <xf numFmtId="0" fontId="17" fillId="0" borderId="20" xfId="0" applyFont="1" applyBorder="1"/>
    <xf numFmtId="0" fontId="13" fillId="0" borderId="0" xfId="0" applyFont="1"/>
    <xf numFmtId="0" fontId="22" fillId="11" borderId="2" xfId="0" applyFont="1" applyFill="1" applyBorder="1"/>
    <xf numFmtId="0" fontId="22" fillId="11" borderId="16" xfId="0" applyFont="1" applyFill="1" applyBorder="1"/>
    <xf numFmtId="0" fontId="22" fillId="11" borderId="16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6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18" fillId="16" borderId="0" xfId="2" applyNumberFormat="1" applyFont="1" applyFill="1" applyAlignment="1">
      <alignment horizontal="center" vertical="center"/>
    </xf>
    <xf numFmtId="164" fontId="42" fillId="17" borderId="0" xfId="2" applyNumberFormat="1" applyFont="1" applyFill="1" applyAlignment="1">
      <alignment horizontal="center" vertical="center"/>
    </xf>
    <xf numFmtId="164" fontId="18" fillId="18" borderId="0" xfId="2" applyNumberFormat="1" applyFont="1" applyFill="1" applyAlignment="1">
      <alignment horizontal="center" vertical="center"/>
    </xf>
    <xf numFmtId="164" fontId="61" fillId="0" borderId="0" xfId="2" applyNumberFormat="1" applyFont="1" applyAlignment="1">
      <alignment horizontal="center" vertical="center"/>
    </xf>
    <xf numFmtId="164" fontId="18" fillId="16" borderId="0" xfId="2" applyNumberFormat="1" applyFont="1" applyFill="1" applyAlignment="1">
      <alignment horizontal="center" vertical="center" wrapText="1"/>
    </xf>
    <xf numFmtId="164" fontId="42" fillId="25" borderId="0" xfId="2" applyNumberFormat="1" applyFont="1" applyFill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40" t="s">
        <v>1</v>
      </c>
      <c r="B3" s="441"/>
      <c r="C3" s="441"/>
      <c r="D3" s="441"/>
      <c r="E3" s="442"/>
      <c r="F3" s="423" t="s">
        <v>2</v>
      </c>
      <c r="G3" s="423" t="s">
        <v>2</v>
      </c>
      <c r="H3" s="9" t="s">
        <v>3</v>
      </c>
      <c r="I3" s="421" t="s">
        <v>4</v>
      </c>
      <c r="J3" s="421" t="s">
        <v>5</v>
      </c>
      <c r="K3" s="421" t="s">
        <v>6</v>
      </c>
      <c r="L3" s="421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23" t="s">
        <v>10</v>
      </c>
      <c r="V3" s="423" t="s">
        <v>11</v>
      </c>
      <c r="W3" s="433" t="s">
        <v>12</v>
      </c>
    </row>
    <row r="4" spans="1:23" ht="0.75" customHeight="1" x14ac:dyDescent="0.25">
      <c r="A4" s="12"/>
      <c r="B4" s="13"/>
      <c r="C4" s="13"/>
      <c r="D4" s="13"/>
      <c r="E4" s="13"/>
      <c r="F4" s="424"/>
      <c r="G4" s="424"/>
      <c r="H4" s="14" t="s">
        <v>13</v>
      </c>
      <c r="I4" s="422"/>
      <c r="J4" s="422"/>
      <c r="K4" s="422"/>
      <c r="L4" s="422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4"/>
      <c r="V4" s="432"/>
      <c r="W4" s="434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35" t="s">
        <v>25</v>
      </c>
      <c r="B10" s="436"/>
      <c r="C10" s="436"/>
      <c r="D10" s="436"/>
      <c r="E10" s="437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38" t="s">
        <v>26</v>
      </c>
      <c r="B11" s="439"/>
      <c r="C11" s="439"/>
      <c r="D11" s="439"/>
      <c r="E11" s="439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775673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248222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вода!B42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110432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25" t="s">
        <v>48</v>
      </c>
      <c r="B32" s="426"/>
      <c r="C32" s="426"/>
      <c r="D32" s="426"/>
      <c r="E32" s="427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28" t="s">
        <v>49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90"/>
      <c r="W34" s="90"/>
    </row>
    <row r="35" spans="1:23" x14ac:dyDescent="0.25">
      <c r="A35" s="429" t="s">
        <v>50</v>
      </c>
      <c r="B35" s="430"/>
      <c r="C35" s="430"/>
      <c r="D35" s="430"/>
      <c r="E35" s="430"/>
      <c r="F35" s="431"/>
      <c r="G35" s="431"/>
      <c r="H35" s="430"/>
      <c r="I35" s="431"/>
      <c r="J35" s="431"/>
      <c r="K35" s="431"/>
      <c r="L35" s="430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12" t="s">
        <v>51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4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15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7"/>
      <c r="V38" s="90"/>
      <c r="W38" s="90"/>
    </row>
    <row r="39" spans="1:23" x14ac:dyDescent="0.25">
      <c r="A39" s="418"/>
      <c r="B39" s="419"/>
      <c r="C39" s="419"/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20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5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J4" sqref="J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>
        <v>307400</v>
      </c>
      <c r="H3" s="178">
        <v>411800</v>
      </c>
      <c r="I3" s="178">
        <v>382800</v>
      </c>
      <c r="J3" s="178">
        <v>353800</v>
      </c>
      <c r="K3" s="178"/>
      <c r="L3" s="178"/>
      <c r="M3" s="178"/>
      <c r="N3" s="178">
        <f>SUM(B3:M3)</f>
        <v>3016000</v>
      </c>
    </row>
    <row r="4" spans="1:14" x14ac:dyDescent="0.25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>
        <v>26408</v>
      </c>
      <c r="H4" s="178">
        <v>158094</v>
      </c>
      <c r="I4" s="178">
        <v>36904</v>
      </c>
      <c r="J4" s="178">
        <v>138645</v>
      </c>
      <c r="K4" s="178"/>
      <c r="L4" s="178"/>
      <c r="M4" s="178"/>
      <c r="N4" s="178">
        <f t="shared" ref="N4:N9" si="0">SUM(B4:M4)</f>
        <v>414222.62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333808</v>
      </c>
      <c r="H10" s="166">
        <f t="shared" si="1"/>
        <v>569894</v>
      </c>
      <c r="I10" s="166">
        <f t="shared" si="1"/>
        <v>419704</v>
      </c>
      <c r="J10" s="166">
        <f t="shared" si="1"/>
        <v>492445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3430222.62</v>
      </c>
    </row>
    <row r="12" spans="1:14" x14ac:dyDescent="0.25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71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44"/>
  <sheetViews>
    <sheetView topLeftCell="A10" workbookViewId="0">
      <selection activeCell="A41" sqref="A41"/>
    </sheetView>
  </sheetViews>
  <sheetFormatPr defaultRowHeight="15" x14ac:dyDescent="0.25"/>
  <cols>
    <col min="1" max="1" width="35.140625" bestFit="1" customWidth="1"/>
    <col min="2" max="2" width="12.42578125" customWidth="1"/>
    <col min="3" max="4" width="10.28515625" bestFit="1" customWidth="1"/>
    <col min="5" max="5" width="11.85546875" bestFit="1" customWidth="1"/>
    <col min="10" max="10" width="10.285156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4">
        <v>24789</v>
      </c>
      <c r="K3" s="184"/>
      <c r="L3" s="184"/>
      <c r="M3" s="354"/>
      <c r="N3" s="178">
        <f t="shared" ref="N3:N41" si="0">SUM(B3:M3)</f>
        <v>169717</v>
      </c>
    </row>
    <row r="4" spans="1:14" x14ac:dyDescent="0.25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>
        <v>6468</v>
      </c>
      <c r="H5" s="189"/>
      <c r="I5" s="189"/>
      <c r="J5" s="184">
        <v>6468</v>
      </c>
      <c r="K5" s="184"/>
      <c r="L5" s="184"/>
      <c r="M5" s="184"/>
      <c r="N5" s="178">
        <f t="shared" si="0"/>
        <v>48903</v>
      </c>
    </row>
    <row r="6" spans="1:14" x14ac:dyDescent="0.25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25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25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25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25">
      <c r="A13" s="165" t="s">
        <v>250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25">
      <c r="A14" s="152" t="s">
        <v>265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25">
      <c r="A15" s="152" t="s">
        <v>266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25">
      <c r="A16" s="152" t="s">
        <v>279</v>
      </c>
      <c r="B16" s="178"/>
      <c r="C16" s="178"/>
      <c r="D16" s="178"/>
      <c r="E16" s="178">
        <v>200</v>
      </c>
      <c r="F16" s="178"/>
      <c r="G16" s="178">
        <v>520</v>
      </c>
      <c r="H16" s="178"/>
      <c r="I16" s="178"/>
      <c r="J16" s="178"/>
      <c r="K16" s="178"/>
      <c r="L16" s="178"/>
      <c r="M16" s="178"/>
      <c r="N16" s="178">
        <f t="shared" si="0"/>
        <v>720</v>
      </c>
    </row>
    <row r="17" spans="1:14" ht="15" customHeight="1" x14ac:dyDescent="0.25">
      <c r="A17" s="152" t="s">
        <v>280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25">
      <c r="A18" s="152" t="s">
        <v>293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25">
      <c r="A19" s="152" t="s">
        <v>294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25">
      <c r="A20" s="152" t="s">
        <v>295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25">
      <c r="A21" s="152" t="s">
        <v>178</v>
      </c>
      <c r="B21" s="178"/>
      <c r="C21" s="178"/>
      <c r="D21" s="178"/>
      <c r="E21" s="178"/>
      <c r="F21" s="178"/>
      <c r="G21" s="178">
        <v>400</v>
      </c>
      <c r="H21" s="178"/>
      <c r="I21" s="178"/>
      <c r="J21" s="178"/>
      <c r="K21" s="178"/>
      <c r="L21" s="178"/>
      <c r="M21" s="178"/>
      <c r="N21" s="178">
        <f t="shared" si="0"/>
        <v>400</v>
      </c>
    </row>
    <row r="22" spans="1:14" ht="15" customHeight="1" x14ac:dyDescent="0.25">
      <c r="A22" s="152" t="s">
        <v>315</v>
      </c>
      <c r="B22" s="178"/>
      <c r="C22" s="178"/>
      <c r="D22" s="178"/>
      <c r="E22" s="178"/>
      <c r="F22" s="178"/>
      <c r="G22" s="178">
        <v>560</v>
      </c>
      <c r="H22" s="178"/>
      <c r="I22" s="178">
        <v>350</v>
      </c>
      <c r="J22" s="178"/>
      <c r="K22" s="178"/>
      <c r="L22" s="178"/>
      <c r="M22" s="178"/>
      <c r="N22" s="178">
        <f t="shared" si="0"/>
        <v>910</v>
      </c>
    </row>
    <row r="23" spans="1:14" ht="15" customHeight="1" x14ac:dyDescent="0.25">
      <c r="A23" s="152" t="s">
        <v>316</v>
      </c>
      <c r="B23" s="178"/>
      <c r="C23" s="178"/>
      <c r="D23" s="178"/>
      <c r="E23" s="178"/>
      <c r="F23" s="178"/>
      <c r="G23" s="178">
        <v>2400</v>
      </c>
      <c r="H23" s="178"/>
      <c r="I23" s="178"/>
      <c r="J23" s="178"/>
      <c r="K23" s="178"/>
      <c r="L23" s="178"/>
      <c r="M23" s="178"/>
      <c r="N23" s="178">
        <f t="shared" si="0"/>
        <v>2400</v>
      </c>
    </row>
    <row r="24" spans="1:14" ht="15" customHeight="1" x14ac:dyDescent="0.25">
      <c r="A24" s="152" t="s">
        <v>380</v>
      </c>
      <c r="B24" s="178"/>
      <c r="C24" s="178"/>
      <c r="D24" s="178"/>
      <c r="E24" s="178"/>
      <c r="F24" s="178"/>
      <c r="G24" s="178"/>
      <c r="H24" s="178"/>
      <c r="I24" s="178">
        <v>2808</v>
      </c>
      <c r="J24" s="178"/>
      <c r="K24" s="178"/>
      <c r="L24" s="178"/>
      <c r="M24" s="178"/>
      <c r="N24" s="178">
        <f t="shared" si="0"/>
        <v>2808</v>
      </c>
    </row>
    <row r="25" spans="1:14" ht="15" customHeight="1" x14ac:dyDescent="0.25">
      <c r="A25" s="175" t="s">
        <v>275</v>
      </c>
      <c r="B25" s="178"/>
      <c r="C25" s="178"/>
      <c r="D25" s="178"/>
      <c r="E25" s="178"/>
      <c r="F25" s="178"/>
      <c r="G25" s="178"/>
      <c r="H25" s="178"/>
      <c r="I25" s="178">
        <v>920</v>
      </c>
      <c r="J25" s="178"/>
      <c r="K25" s="178"/>
      <c r="L25" s="178"/>
      <c r="M25" s="178"/>
      <c r="N25" s="178">
        <f t="shared" si="0"/>
        <v>920</v>
      </c>
    </row>
    <row r="26" spans="1:14" ht="15" customHeight="1" x14ac:dyDescent="0.25">
      <c r="A26" s="152" t="s">
        <v>381</v>
      </c>
      <c r="B26" s="178"/>
      <c r="C26" s="178"/>
      <c r="D26" s="178"/>
      <c r="E26" s="178"/>
      <c r="F26" s="178"/>
      <c r="G26" s="178"/>
      <c r="H26" s="178"/>
      <c r="I26" s="178">
        <v>2800</v>
      </c>
      <c r="J26" s="178"/>
      <c r="K26" s="178"/>
      <c r="L26" s="178"/>
      <c r="M26" s="178"/>
      <c r="N26" s="178">
        <f t="shared" si="0"/>
        <v>2800</v>
      </c>
    </row>
    <row r="27" spans="1:14" ht="15" customHeight="1" x14ac:dyDescent="0.25">
      <c r="A27" s="152" t="s">
        <v>382</v>
      </c>
      <c r="B27" s="178"/>
      <c r="C27" s="178"/>
      <c r="D27" s="178"/>
      <c r="E27" s="178"/>
      <c r="F27" s="178"/>
      <c r="G27" s="178"/>
      <c r="H27" s="178"/>
      <c r="I27" s="178">
        <v>670</v>
      </c>
      <c r="J27" s="178"/>
      <c r="K27" s="178"/>
      <c r="L27" s="178"/>
      <c r="M27" s="178"/>
      <c r="N27" s="178">
        <f t="shared" si="0"/>
        <v>670</v>
      </c>
    </row>
    <row r="28" spans="1:14" ht="15" customHeight="1" x14ac:dyDescent="0.25">
      <c r="A28" s="152" t="s">
        <v>383</v>
      </c>
      <c r="B28" s="178"/>
      <c r="C28" s="178"/>
      <c r="D28" s="178"/>
      <c r="E28" s="178"/>
      <c r="F28" s="178"/>
      <c r="G28" s="178"/>
      <c r="H28" s="178"/>
      <c r="I28" s="178">
        <v>760</v>
      </c>
      <c r="J28" s="178"/>
      <c r="K28" s="178"/>
      <c r="L28" s="178"/>
      <c r="M28" s="178"/>
      <c r="N28" s="178">
        <f t="shared" ref="N28:N29" si="1">SUM(B28:M28)</f>
        <v>760</v>
      </c>
    </row>
    <row r="29" spans="1:14" ht="15" customHeight="1" x14ac:dyDescent="0.25">
      <c r="A29" s="152" t="s">
        <v>384</v>
      </c>
      <c r="B29" s="178"/>
      <c r="C29" s="178"/>
      <c r="D29" s="178"/>
      <c r="E29" s="178"/>
      <c r="F29" s="178"/>
      <c r="G29" s="178"/>
      <c r="H29" s="178"/>
      <c r="I29" s="178">
        <v>320</v>
      </c>
      <c r="J29" s="178"/>
      <c r="K29" s="178"/>
      <c r="L29" s="178"/>
      <c r="M29" s="178"/>
      <c r="N29" s="178">
        <f t="shared" si="1"/>
        <v>320</v>
      </c>
    </row>
    <row r="30" spans="1:14" ht="15" customHeight="1" x14ac:dyDescent="0.25">
      <c r="A30" s="152" t="s">
        <v>385</v>
      </c>
      <c r="B30" s="178"/>
      <c r="C30" s="178"/>
      <c r="D30" s="178"/>
      <c r="E30" s="178"/>
      <c r="F30" s="178"/>
      <c r="G30" s="178"/>
      <c r="H30" s="178"/>
      <c r="I30" s="178">
        <v>60</v>
      </c>
      <c r="J30" s="178"/>
      <c r="K30" s="178"/>
      <c r="L30" s="178"/>
      <c r="M30" s="178"/>
      <c r="N30" s="178"/>
    </row>
    <row r="31" spans="1:14" ht="15" customHeight="1" x14ac:dyDescent="0.25">
      <c r="A31" s="152" t="s">
        <v>386</v>
      </c>
      <c r="B31" s="178"/>
      <c r="C31" s="178"/>
      <c r="D31" s="178"/>
      <c r="E31" s="178"/>
      <c r="F31" s="178"/>
      <c r="G31" s="178"/>
      <c r="H31" s="178"/>
      <c r="I31" s="178">
        <v>40</v>
      </c>
      <c r="J31" s="178"/>
      <c r="K31" s="178"/>
      <c r="L31" s="178"/>
      <c r="M31" s="178"/>
      <c r="N31" s="178"/>
    </row>
    <row r="32" spans="1:14" ht="15" customHeight="1" x14ac:dyDescent="0.25">
      <c r="A32" s="152" t="s">
        <v>387</v>
      </c>
      <c r="B32" s="178"/>
      <c r="C32" s="178"/>
      <c r="D32" s="178"/>
      <c r="E32" s="178"/>
      <c r="F32" s="178"/>
      <c r="G32" s="178"/>
      <c r="H32" s="178"/>
      <c r="I32" s="178">
        <v>580</v>
      </c>
      <c r="J32" s="178"/>
      <c r="K32" s="178"/>
      <c r="L32" s="178"/>
      <c r="M32" s="178"/>
      <c r="N32" s="178">
        <f t="shared" si="0"/>
        <v>580</v>
      </c>
    </row>
    <row r="33" spans="1:14" ht="15" customHeight="1" x14ac:dyDescent="0.25">
      <c r="A33" s="152" t="s">
        <v>388</v>
      </c>
      <c r="B33" s="178"/>
      <c r="C33" s="178"/>
      <c r="D33" s="178"/>
      <c r="E33" s="178"/>
      <c r="F33" s="178"/>
      <c r="G33" s="178"/>
      <c r="H33" s="178"/>
      <c r="I33" s="178">
        <v>192</v>
      </c>
      <c r="J33" s="178"/>
      <c r="K33" s="178"/>
      <c r="L33" s="178"/>
      <c r="M33" s="178"/>
      <c r="N33" s="178"/>
    </row>
    <row r="34" spans="1:14" ht="15" customHeight="1" x14ac:dyDescent="0.25">
      <c r="A34" s="152" t="s">
        <v>402</v>
      </c>
      <c r="B34" s="178"/>
      <c r="C34" s="178"/>
      <c r="D34" s="178"/>
      <c r="E34" s="178"/>
      <c r="F34" s="178"/>
      <c r="G34" s="178"/>
      <c r="H34" s="178"/>
      <c r="I34" s="178"/>
      <c r="J34" s="178">
        <v>50500</v>
      </c>
      <c r="K34" s="178"/>
      <c r="L34" s="178"/>
      <c r="M34" s="178"/>
      <c r="N34" s="178"/>
    </row>
    <row r="35" spans="1:14" ht="15" customHeight="1" x14ac:dyDescent="0.25">
      <c r="A35" s="152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</row>
    <row r="36" spans="1:14" ht="15" customHeight="1" x14ac:dyDescent="0.25">
      <c r="A36" s="152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</row>
    <row r="37" spans="1:14" ht="15" customHeight="1" x14ac:dyDescent="0.25">
      <c r="A37" s="152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</row>
    <row r="38" spans="1:14" ht="15" customHeight="1" x14ac:dyDescent="0.25">
      <c r="A38" s="152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</row>
    <row r="39" spans="1:14" ht="15" customHeight="1" x14ac:dyDescent="0.25">
      <c r="A39" s="152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" customHeight="1" x14ac:dyDescent="0.25">
      <c r="A40" s="152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</row>
    <row r="41" spans="1:14" ht="15" customHeight="1" x14ac:dyDescent="0.25">
      <c r="A41" s="152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t="15" customHeight="1" x14ac:dyDescent="0.25">
      <c r="A42" s="155" t="s">
        <v>90</v>
      </c>
      <c r="B42" s="153">
        <f t="shared" ref="B42:M42" si="2">SUM(B3:B41)</f>
        <v>32764.799999999999</v>
      </c>
      <c r="C42" s="153">
        <f t="shared" si="2"/>
        <v>10330</v>
      </c>
      <c r="D42" s="153">
        <f t="shared" si="2"/>
        <v>168473</v>
      </c>
      <c r="E42" s="153">
        <f t="shared" si="2"/>
        <v>12721</v>
      </c>
      <c r="F42" s="153">
        <f t="shared" si="2"/>
        <v>10167</v>
      </c>
      <c r="G42" s="153">
        <f t="shared" si="2"/>
        <v>10348</v>
      </c>
      <c r="H42" s="153">
        <f t="shared" si="2"/>
        <v>0</v>
      </c>
      <c r="I42" s="153">
        <f t="shared" si="2"/>
        <v>9500</v>
      </c>
      <c r="J42" s="153">
        <f t="shared" si="2"/>
        <v>81757</v>
      </c>
      <c r="K42" s="153">
        <f t="shared" si="2"/>
        <v>0</v>
      </c>
      <c r="L42" s="153">
        <f t="shared" si="2"/>
        <v>0</v>
      </c>
      <c r="M42" s="153">
        <f t="shared" si="2"/>
        <v>0</v>
      </c>
      <c r="N42" s="153">
        <f>SUM(N3:N41)</f>
        <v>291658.8</v>
      </c>
    </row>
    <row r="43" spans="1:14" ht="15" customHeight="1" x14ac:dyDescent="0.25"/>
    <row r="44" spans="1:14" x14ac:dyDescent="0.25">
      <c r="N44" s="160"/>
    </row>
  </sheetData>
  <phoneticPr fontId="25" type="noConversion"/>
  <pageMargins left="0.25" right="0.25" top="0.75" bottom="0.75" header="0.3" footer="0.3"/>
  <pageSetup paperSize="9" scale="79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workbookViewId="0">
      <selection activeCell="J6" sqref="J6"/>
    </sheetView>
  </sheetViews>
  <sheetFormatPr defaultColWidth="9.140625"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12.28515625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156</v>
      </c>
      <c r="B3" s="337">
        <v>28300</v>
      </c>
      <c r="C3" s="337"/>
      <c r="D3" s="337">
        <v>28300</v>
      </c>
      <c r="E3" s="337"/>
      <c r="F3" s="337"/>
      <c r="G3" s="337">
        <v>28300</v>
      </c>
      <c r="H3" s="337">
        <v>37000</v>
      </c>
      <c r="I3" s="337"/>
      <c r="J3" s="337"/>
      <c r="K3" s="337"/>
      <c r="L3" s="337"/>
      <c r="M3" s="337"/>
      <c r="N3" s="337">
        <f>SUM(B3:M3)</f>
        <v>121900</v>
      </c>
    </row>
    <row r="4" spans="1:14" x14ac:dyDescent="0.2">
      <c r="A4" s="335" t="s">
        <v>149</v>
      </c>
      <c r="B4" s="336"/>
      <c r="C4" s="342"/>
      <c r="D4" s="336"/>
      <c r="E4" s="336">
        <v>880</v>
      </c>
      <c r="F4" s="336"/>
      <c r="G4" s="336"/>
      <c r="H4" s="336"/>
      <c r="I4" s="336">
        <v>890</v>
      </c>
      <c r="J4" s="336"/>
      <c r="K4" s="336"/>
      <c r="L4" s="336"/>
      <c r="M4" s="337"/>
      <c r="N4" s="337">
        <f t="shared" ref="N4:N63" si="0">SUM(B4:M4)</f>
        <v>1770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>
        <v>86000</v>
      </c>
      <c r="H5" s="337">
        <v>15225</v>
      </c>
      <c r="I5" s="337">
        <v>38000</v>
      </c>
      <c r="J5" s="337">
        <v>16000</v>
      </c>
      <c r="K5" s="337"/>
      <c r="L5" s="337"/>
      <c r="M5" s="337"/>
      <c r="N5" s="337">
        <f t="shared" si="0"/>
        <v>268550</v>
      </c>
    </row>
    <row r="6" spans="1:14" x14ac:dyDescent="0.2">
      <c r="A6" s="338" t="s">
        <v>157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0</v>
      </c>
    </row>
    <row r="7" spans="1:14" x14ac:dyDescent="0.2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">
      <c r="A12" s="379" t="s">
        <v>185</v>
      </c>
      <c r="B12" s="337"/>
      <c r="C12" s="378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>
        <v>6000</v>
      </c>
      <c r="J13" s="337"/>
      <c r="K13" s="337"/>
      <c r="L13" s="337"/>
      <c r="M13" s="337"/>
      <c r="N13" s="337">
        <f t="shared" si="0"/>
        <v>10000</v>
      </c>
    </row>
    <row r="14" spans="1:14" x14ac:dyDescent="0.2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 t="s">
        <v>253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">
      <c r="A20" s="338" t="s">
        <v>263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">
      <c r="A21" s="338" t="s">
        <v>264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">
      <c r="A22" s="338" t="s">
        <v>267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">
      <c r="A23" s="338" t="s">
        <v>281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">
      <c r="A25" s="338" t="s">
        <v>282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">
      <c r="A26" s="338" t="s">
        <v>283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">
      <c r="A27" s="338" t="s">
        <v>284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">
      <c r="A28" s="338" t="s">
        <v>307</v>
      </c>
      <c r="B28" s="337"/>
      <c r="C28" s="337"/>
      <c r="D28" s="337"/>
      <c r="E28" s="337"/>
      <c r="F28" s="337"/>
      <c r="G28" s="337">
        <v>498</v>
      </c>
      <c r="H28" s="337"/>
      <c r="I28" s="337"/>
      <c r="J28" s="337"/>
      <c r="K28" s="337"/>
      <c r="L28" s="337"/>
      <c r="M28" s="337"/>
      <c r="N28" s="337">
        <f t="shared" si="0"/>
        <v>498</v>
      </c>
    </row>
    <row r="29" spans="1:14" x14ac:dyDescent="0.2">
      <c r="A29" s="338" t="s">
        <v>308</v>
      </c>
      <c r="B29" s="337"/>
      <c r="C29" s="337"/>
      <c r="D29" s="337"/>
      <c r="E29" s="337"/>
      <c r="F29" s="337"/>
      <c r="G29" s="337">
        <v>989</v>
      </c>
      <c r="H29" s="337"/>
      <c r="I29" s="337"/>
      <c r="J29" s="337"/>
      <c r="K29" s="337"/>
      <c r="L29" s="337"/>
      <c r="M29" s="337"/>
      <c r="N29" s="337">
        <f t="shared" si="0"/>
        <v>989</v>
      </c>
    </row>
    <row r="30" spans="1:14" x14ac:dyDescent="0.2">
      <c r="A30" s="338" t="s">
        <v>309</v>
      </c>
      <c r="B30" s="337"/>
      <c r="C30" s="337"/>
      <c r="D30" s="337"/>
      <c r="E30" s="337"/>
      <c r="F30" s="337"/>
      <c r="G30" s="337">
        <v>368</v>
      </c>
      <c r="H30" s="337"/>
      <c r="I30" s="337"/>
      <c r="J30" s="337"/>
      <c r="K30" s="337"/>
      <c r="L30" s="337"/>
      <c r="M30" s="337"/>
      <c r="N30" s="337">
        <f t="shared" si="0"/>
        <v>368</v>
      </c>
    </row>
    <row r="31" spans="1:14" x14ac:dyDescent="0.2">
      <c r="A31" s="338" t="s">
        <v>360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 t="s">
        <v>374</v>
      </c>
      <c r="B32" s="337"/>
      <c r="C32" s="337"/>
      <c r="D32" s="337"/>
      <c r="E32" s="337"/>
      <c r="F32" s="337"/>
      <c r="G32" s="337"/>
      <c r="H32" s="337"/>
      <c r="I32" s="337">
        <v>401</v>
      </c>
      <c r="J32" s="337"/>
      <c r="K32" s="337"/>
      <c r="L32" s="337"/>
      <c r="M32" s="337"/>
      <c r="N32" s="337">
        <f t="shared" si="0"/>
        <v>401</v>
      </c>
    </row>
    <row r="33" spans="1:14" x14ac:dyDescent="0.2">
      <c r="A33" s="338" t="s">
        <v>375</v>
      </c>
      <c r="B33" s="337"/>
      <c r="C33" s="337"/>
      <c r="D33" s="337"/>
      <c r="E33" s="337"/>
      <c r="F33" s="337"/>
      <c r="G33" s="337"/>
      <c r="H33" s="337"/>
      <c r="I33" s="337">
        <v>2600</v>
      </c>
      <c r="J33" s="337"/>
      <c r="K33" s="337"/>
      <c r="L33" s="337"/>
      <c r="M33" s="337"/>
      <c r="N33" s="337">
        <f t="shared" si="0"/>
        <v>2600</v>
      </c>
    </row>
    <row r="34" spans="1:14" x14ac:dyDescent="0.2">
      <c r="A34" s="338" t="s">
        <v>376</v>
      </c>
      <c r="B34" s="337"/>
      <c r="C34" s="337"/>
      <c r="D34" s="337"/>
      <c r="E34" s="337"/>
      <c r="F34" s="337"/>
      <c r="G34" s="337"/>
      <c r="H34" s="337"/>
      <c r="I34" s="337">
        <v>30</v>
      </c>
      <c r="J34" s="337"/>
      <c r="K34" s="337"/>
      <c r="L34" s="337"/>
      <c r="M34" s="337"/>
      <c r="N34" s="337">
        <f t="shared" si="0"/>
        <v>30</v>
      </c>
    </row>
    <row r="35" spans="1:14" x14ac:dyDescent="0.2">
      <c r="A35" s="338" t="s">
        <v>265</v>
      </c>
      <c r="B35" s="337"/>
      <c r="C35" s="337"/>
      <c r="D35" s="337"/>
      <c r="E35" s="337"/>
      <c r="F35" s="337"/>
      <c r="G35" s="337"/>
      <c r="H35" s="337"/>
      <c r="I35" s="337">
        <v>66</v>
      </c>
      <c r="J35" s="337"/>
      <c r="K35" s="337"/>
      <c r="L35" s="337"/>
      <c r="M35" s="337"/>
      <c r="N35" s="337">
        <f t="shared" si="0"/>
        <v>66</v>
      </c>
    </row>
    <row r="36" spans="1:14" x14ac:dyDescent="0.2">
      <c r="A36" s="338" t="s">
        <v>377</v>
      </c>
      <c r="B36" s="337"/>
      <c r="C36" s="337"/>
      <c r="D36" s="337"/>
      <c r="E36" s="337"/>
      <c r="F36" s="337"/>
      <c r="G36" s="337"/>
      <c r="H36" s="337"/>
      <c r="I36" s="337">
        <v>84</v>
      </c>
      <c r="J36" s="337"/>
      <c r="K36" s="337"/>
      <c r="L36" s="337"/>
      <c r="M36" s="337"/>
      <c r="N36" s="337">
        <f t="shared" si="0"/>
        <v>84</v>
      </c>
    </row>
    <row r="37" spans="1:14" x14ac:dyDescent="0.2">
      <c r="A37" s="338" t="s">
        <v>378</v>
      </c>
      <c r="B37" s="337"/>
      <c r="C37" s="337"/>
      <c r="D37" s="337"/>
      <c r="E37" s="337"/>
      <c r="F37" s="337"/>
      <c r="G37" s="337"/>
      <c r="H37" s="337"/>
      <c r="I37" s="337">
        <v>108</v>
      </c>
      <c r="J37" s="337"/>
      <c r="K37" s="337"/>
      <c r="L37" s="337"/>
      <c r="M37" s="337"/>
      <c r="N37" s="337">
        <f t="shared" si="0"/>
        <v>108</v>
      </c>
    </row>
    <row r="38" spans="1:14" x14ac:dyDescent="0.2">
      <c r="A38" s="338" t="s">
        <v>379</v>
      </c>
      <c r="B38" s="337"/>
      <c r="C38" s="337"/>
      <c r="D38" s="337"/>
      <c r="E38" s="337"/>
      <c r="F38" s="337"/>
      <c r="G38" s="337"/>
      <c r="H38" s="337"/>
      <c r="I38" s="337">
        <v>52</v>
      </c>
      <c r="J38" s="337"/>
      <c r="K38" s="337"/>
      <c r="L38" s="337"/>
      <c r="M38" s="337"/>
      <c r="N38" s="337">
        <f t="shared" si="0"/>
        <v>52</v>
      </c>
    </row>
    <row r="39" spans="1:14" x14ac:dyDescent="0.2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99780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116155</v>
      </c>
      <c r="H64" s="339">
        <f t="shared" si="1"/>
        <v>52225</v>
      </c>
      <c r="I64" s="339">
        <f t="shared" si="1"/>
        <v>48231</v>
      </c>
      <c r="J64" s="339">
        <f t="shared" si="1"/>
        <v>16000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445451.62</v>
      </c>
    </row>
    <row r="66" spans="14:14" x14ac:dyDescent="0.2">
      <c r="N66" s="341">
        <f>SUM(B64:M64)-N64</f>
        <v>0</v>
      </c>
    </row>
  </sheetData>
  <phoneticPr fontId="25" type="noConversion"/>
  <pageMargins left="0.25" right="0.25" top="0.75" bottom="0.75" header="0.3" footer="0.3"/>
  <pageSetup paperSize="9" scale="53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topLeftCell="A7" workbookViewId="0">
      <selection activeCell="J12" sqref="J12"/>
    </sheetView>
  </sheetViews>
  <sheetFormatPr defaultRowHeight="15" x14ac:dyDescent="0.25"/>
  <cols>
    <col min="1" max="1" width="33.140625" bestFit="1" customWidth="1"/>
    <col min="2" max="6" width="12.85546875" bestFit="1" customWidth="1"/>
    <col min="7" max="7" width="13.140625" bestFit="1" customWidth="1"/>
    <col min="8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67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>
        <v>226023</v>
      </c>
      <c r="H3" s="345">
        <v>192643</v>
      </c>
      <c r="I3" s="345">
        <v>157254</v>
      </c>
      <c r="J3" s="345">
        <v>115919</v>
      </c>
      <c r="K3" s="345"/>
      <c r="L3" s="345"/>
      <c r="M3" s="345"/>
      <c r="N3" s="186">
        <f t="shared" ref="N3:N76" si="0">SUM(B3:M3)</f>
        <v>2008440.28</v>
      </c>
    </row>
    <row r="4" spans="1:14" x14ac:dyDescent="0.25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>
        <v>10040</v>
      </c>
      <c r="H8" s="186"/>
      <c r="I8" s="186"/>
      <c r="J8" s="186"/>
      <c r="K8" s="186"/>
      <c r="L8" s="186"/>
      <c r="M8" s="186"/>
      <c r="N8" s="192">
        <f t="shared" si="0"/>
        <v>22201</v>
      </c>
    </row>
    <row r="9" spans="1:14" x14ac:dyDescent="0.25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>
        <v>14839</v>
      </c>
      <c r="J9" s="186"/>
      <c r="K9" s="186"/>
      <c r="L9" s="186"/>
      <c r="M9" s="186"/>
      <c r="N9" s="192">
        <f t="shared" si="0"/>
        <v>18387</v>
      </c>
    </row>
    <row r="10" spans="1:14" x14ac:dyDescent="0.25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>
        <v>1760</v>
      </c>
      <c r="K11" s="186"/>
      <c r="L11" s="186"/>
      <c r="M11" s="186"/>
      <c r="N11" s="192">
        <f t="shared" si="0"/>
        <v>2920</v>
      </c>
    </row>
    <row r="12" spans="1:14" x14ac:dyDescent="0.25">
      <c r="A12" s="161" t="s">
        <v>257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25">
      <c r="A13" s="161" t="s">
        <v>258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25">
      <c r="A14" s="161" t="s">
        <v>270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25">
      <c r="A15" s="161" t="s">
        <v>271</v>
      </c>
      <c r="B15" s="152"/>
      <c r="C15" s="152"/>
      <c r="D15" s="186"/>
      <c r="E15" s="152"/>
      <c r="F15" s="152">
        <v>1450</v>
      </c>
      <c r="G15" s="152"/>
      <c r="H15" s="152"/>
      <c r="I15" s="152">
        <v>7565</v>
      </c>
      <c r="J15" s="152"/>
      <c r="K15" s="152"/>
      <c r="L15" s="152"/>
      <c r="M15" s="152"/>
      <c r="N15" s="180">
        <f t="shared" si="0"/>
        <v>9015</v>
      </c>
    </row>
    <row r="16" spans="1:14" x14ac:dyDescent="0.25">
      <c r="A16" s="161" t="s">
        <v>272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>
        <v>1000</v>
      </c>
      <c r="K16" s="152"/>
      <c r="L16" s="152"/>
      <c r="M16" s="152"/>
      <c r="N16" s="180">
        <f t="shared" si="0"/>
        <v>2000</v>
      </c>
    </row>
    <row r="17" spans="1:14" x14ac:dyDescent="0.25">
      <c r="A17" s="407" t="s">
        <v>289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>
        <v>300</v>
      </c>
      <c r="K17" s="152"/>
      <c r="L17" s="152"/>
      <c r="M17" s="152"/>
      <c r="N17" s="180">
        <f t="shared" si="0"/>
        <v>500</v>
      </c>
    </row>
    <row r="18" spans="1:14" x14ac:dyDescent="0.25">
      <c r="A18" s="161" t="s">
        <v>290</v>
      </c>
      <c r="B18" s="152"/>
      <c r="C18" s="152"/>
      <c r="D18" s="186"/>
      <c r="E18" s="152">
        <v>6945</v>
      </c>
      <c r="F18" s="152"/>
      <c r="G18" s="152"/>
      <c r="H18" s="152">
        <v>3000</v>
      </c>
      <c r="I18" s="152">
        <v>8020</v>
      </c>
      <c r="J18" s="152"/>
      <c r="K18" s="152"/>
      <c r="L18" s="152"/>
      <c r="M18" s="152"/>
      <c r="N18" s="180">
        <f t="shared" si="0"/>
        <v>17965</v>
      </c>
    </row>
    <row r="19" spans="1:14" x14ac:dyDescent="0.25">
      <c r="A19" s="161" t="s">
        <v>291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25">
      <c r="A20" s="161" t="s">
        <v>351</v>
      </c>
      <c r="B20" s="152"/>
      <c r="C20" s="152"/>
      <c r="D20" s="152"/>
      <c r="E20" s="152"/>
      <c r="F20" s="152"/>
      <c r="G20" s="152"/>
      <c r="H20" s="152">
        <v>5530</v>
      </c>
      <c r="I20" s="152"/>
      <c r="J20" s="152"/>
      <c r="K20" s="152"/>
      <c r="L20" s="152"/>
      <c r="M20" s="152"/>
      <c r="N20" s="180">
        <f t="shared" si="0"/>
        <v>5530</v>
      </c>
    </row>
    <row r="21" spans="1:14" x14ac:dyDescent="0.25">
      <c r="A21" s="161" t="s">
        <v>398</v>
      </c>
      <c r="B21" s="152"/>
      <c r="C21" s="152"/>
      <c r="D21" s="152"/>
      <c r="E21" s="152"/>
      <c r="F21" s="152"/>
      <c r="G21" s="152"/>
      <c r="H21" s="152"/>
      <c r="I21" s="152">
        <v>1740</v>
      </c>
      <c r="J21" s="152"/>
      <c r="K21" s="152"/>
      <c r="L21" s="152"/>
      <c r="M21" s="152"/>
      <c r="N21" s="180">
        <f t="shared" si="0"/>
        <v>1740</v>
      </c>
    </row>
    <row r="22" spans="1:14" x14ac:dyDescent="0.25">
      <c r="A22" s="161" t="s">
        <v>406</v>
      </c>
      <c r="B22" s="152"/>
      <c r="C22" s="152"/>
      <c r="D22" s="152"/>
      <c r="E22" s="152"/>
      <c r="F22" s="152"/>
      <c r="G22" s="152"/>
      <c r="H22" s="152"/>
      <c r="I22" s="152"/>
      <c r="J22" s="152">
        <v>4554</v>
      </c>
      <c r="K22" s="152"/>
      <c r="L22" s="152"/>
      <c r="M22" s="152"/>
      <c r="N22" s="180">
        <f t="shared" si="0"/>
        <v>4554</v>
      </c>
    </row>
    <row r="23" spans="1:14" x14ac:dyDescent="0.25">
      <c r="A23" s="161" t="s">
        <v>407</v>
      </c>
      <c r="B23" s="152"/>
      <c r="C23" s="152"/>
      <c r="D23" s="152"/>
      <c r="E23" s="152"/>
      <c r="F23" s="152"/>
      <c r="G23" s="152"/>
      <c r="H23" s="152"/>
      <c r="I23" s="152"/>
      <c r="J23" s="152">
        <v>586</v>
      </c>
      <c r="K23" s="152"/>
      <c r="L23" s="152"/>
      <c r="M23" s="152"/>
      <c r="N23" s="180">
        <f t="shared" si="0"/>
        <v>586</v>
      </c>
    </row>
    <row r="24" spans="1:14" x14ac:dyDescent="0.25">
      <c r="A24" s="161" t="s">
        <v>408</v>
      </c>
      <c r="B24" s="152"/>
      <c r="C24" s="152"/>
      <c r="D24" s="152"/>
      <c r="E24" s="152"/>
      <c r="F24" s="152"/>
      <c r="G24" s="152"/>
      <c r="H24" s="152"/>
      <c r="I24" s="152"/>
      <c r="J24" s="152">
        <v>1230</v>
      </c>
      <c r="K24" s="152"/>
      <c r="L24" s="152"/>
      <c r="M24" s="152"/>
      <c r="N24" s="180">
        <f t="shared" si="0"/>
        <v>1230</v>
      </c>
    </row>
    <row r="25" spans="1:14" x14ac:dyDescent="0.25">
      <c r="A25" s="161" t="s">
        <v>409</v>
      </c>
      <c r="B25" s="152"/>
      <c r="C25" s="152"/>
      <c r="D25" s="152"/>
      <c r="E25" s="152"/>
      <c r="F25" s="152"/>
      <c r="G25" s="152"/>
      <c r="H25" s="152"/>
      <c r="I25" s="152"/>
      <c r="J25" s="152">
        <v>280</v>
      </c>
      <c r="K25" s="152"/>
      <c r="L25" s="152"/>
      <c r="M25" s="152"/>
      <c r="N25" s="180">
        <f t="shared" si="0"/>
        <v>280</v>
      </c>
    </row>
    <row r="26" spans="1:14" x14ac:dyDescent="0.25">
      <c r="A26" s="161" t="s">
        <v>410</v>
      </c>
      <c r="B26" s="152"/>
      <c r="C26" s="152"/>
      <c r="D26" s="152"/>
      <c r="E26" s="152"/>
      <c r="F26" s="152"/>
      <c r="G26" s="152"/>
      <c r="H26" s="152"/>
      <c r="I26" s="152"/>
      <c r="J26" s="152">
        <v>65</v>
      </c>
      <c r="K26" s="152"/>
      <c r="L26" s="152"/>
      <c r="M26" s="152"/>
      <c r="N26" s="180">
        <f t="shared" si="0"/>
        <v>65</v>
      </c>
    </row>
    <row r="27" spans="1:14" x14ac:dyDescent="0.25">
      <c r="A27" s="161" t="s">
        <v>418</v>
      </c>
      <c r="B27" s="152"/>
      <c r="C27" s="152"/>
      <c r="D27" s="152"/>
      <c r="E27" s="152"/>
      <c r="F27" s="152"/>
      <c r="G27" s="152"/>
      <c r="H27" s="152"/>
      <c r="I27" s="152"/>
      <c r="J27" s="152">
        <v>8290</v>
      </c>
      <c r="K27" s="152"/>
      <c r="L27" s="152"/>
      <c r="M27" s="152"/>
      <c r="N27" s="180">
        <f t="shared" si="0"/>
        <v>8290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25">
      <c r="A30" s="3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25">
      <c r="A31" s="349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25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25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25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25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25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236063</v>
      </c>
      <c r="H77" s="166">
        <f>SUM(H3:H76)</f>
        <v>201173</v>
      </c>
      <c r="I77" s="166">
        <f t="shared" si="2"/>
        <v>189418</v>
      </c>
      <c r="J77" s="166">
        <f>SUM(J3:J76)</f>
        <v>133984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2154316.2800000003</v>
      </c>
    </row>
    <row r="79" spans="1:14" x14ac:dyDescent="0.25">
      <c r="N79" s="96">
        <f>SUM(B77:M77)-N77</f>
        <v>0</v>
      </c>
    </row>
  </sheetData>
  <phoneticPr fontId="25" type="noConversion"/>
  <pageMargins left="0.25" right="0.25" top="0.75" bottom="0.75" header="0.3" footer="0.3"/>
  <pageSetup paperSize="9" scale="42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workbookViewId="0">
      <selection activeCell="J6" sqref="J6"/>
    </sheetView>
  </sheetViews>
  <sheetFormatPr defaultRowHeight="15" x14ac:dyDescent="0.25"/>
  <cols>
    <col min="1" max="1" width="29.42578125" bestFit="1" customWidth="1"/>
    <col min="2" max="2" width="11.7109375" customWidth="1"/>
    <col min="3" max="3" width="13.7109375" customWidth="1"/>
    <col min="5" max="5" width="16.140625" customWidth="1"/>
    <col min="6" max="6" width="10.28515625" bestFit="1" customWidth="1"/>
    <col min="7" max="7" width="9.425781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>
        <v>13796</v>
      </c>
      <c r="H3" s="190"/>
      <c r="I3" s="190"/>
      <c r="J3" s="190"/>
      <c r="K3" s="190"/>
      <c r="L3" s="190"/>
      <c r="M3" s="190"/>
      <c r="N3" s="343">
        <f t="shared" ref="N3:N46" si="0">SUM(B3:M3)</f>
        <v>67980</v>
      </c>
    </row>
    <row r="4" spans="1:14" x14ac:dyDescent="0.25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>
        <v>8472</v>
      </c>
      <c r="H4" s="190">
        <v>2274</v>
      </c>
      <c r="I4" s="190">
        <v>1140</v>
      </c>
      <c r="J4" s="190">
        <v>2320</v>
      </c>
      <c r="K4" s="190"/>
      <c r="L4" s="190"/>
      <c r="M4" s="190"/>
      <c r="N4" s="343">
        <f t="shared" si="0"/>
        <v>23601.599999999999</v>
      </c>
    </row>
    <row r="5" spans="1:14" x14ac:dyDescent="0.25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>
        <v>4950</v>
      </c>
      <c r="H5" s="190">
        <v>14974</v>
      </c>
      <c r="I5" s="190">
        <v>4388</v>
      </c>
      <c r="J5" s="190">
        <v>8223</v>
      </c>
      <c r="K5" s="190"/>
      <c r="L5" s="190"/>
      <c r="M5" s="190"/>
      <c r="N5" s="343">
        <f t="shared" si="0"/>
        <v>67633.649999999994</v>
      </c>
    </row>
    <row r="6" spans="1:14" x14ac:dyDescent="0.25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220</v>
      </c>
      <c r="B15" s="178"/>
      <c r="C15" s="178"/>
      <c r="D15" s="178">
        <v>2905.69</v>
      </c>
      <c r="E15" s="178"/>
      <c r="F15" s="178"/>
      <c r="G15" s="178">
        <v>6403</v>
      </c>
      <c r="H15" s="178"/>
      <c r="I15" s="178"/>
      <c r="J15" s="178"/>
      <c r="K15" s="178"/>
      <c r="L15" s="178"/>
      <c r="M15" s="178"/>
      <c r="N15" s="343">
        <f t="shared" si="0"/>
        <v>9308.69</v>
      </c>
    </row>
    <row r="16" spans="1:14" x14ac:dyDescent="0.25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 t="s">
        <v>249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25">
      <c r="A21" s="165" t="s">
        <v>251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>
        <v>22000</v>
      </c>
      <c r="J21" s="178"/>
      <c r="K21" s="178"/>
      <c r="L21" s="178"/>
      <c r="M21" s="178"/>
      <c r="N21" s="343">
        <f t="shared" si="0"/>
        <v>66000</v>
      </c>
    </row>
    <row r="22" spans="1:14" x14ac:dyDescent="0.25">
      <c r="A22" s="165" t="s">
        <v>255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25">
      <c r="A23" s="165" t="s">
        <v>256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25">
      <c r="A24" s="165" t="s">
        <v>273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25">
      <c r="A25" s="165" t="s">
        <v>274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25">
      <c r="A26" s="165" t="s">
        <v>275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25">
      <c r="A27" s="165" t="s">
        <v>276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25">
      <c r="A28" s="165" t="s">
        <v>292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25">
      <c r="A29" s="165" t="s">
        <v>301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25">
      <c r="A30" s="165" t="s">
        <v>302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25">
      <c r="A31" s="165" t="s">
        <v>312</v>
      </c>
      <c r="B31" s="178"/>
      <c r="C31" s="178"/>
      <c r="D31" s="178"/>
      <c r="E31" s="178"/>
      <c r="F31" s="178"/>
      <c r="G31" s="178">
        <v>4431</v>
      </c>
      <c r="H31" s="178"/>
      <c r="I31" s="178"/>
      <c r="J31" s="178"/>
      <c r="K31" s="178"/>
      <c r="L31" s="178"/>
      <c r="M31" s="178"/>
      <c r="N31" s="343">
        <f t="shared" si="0"/>
        <v>4431</v>
      </c>
    </row>
    <row r="32" spans="1:14" x14ac:dyDescent="0.25">
      <c r="A32" s="165" t="s">
        <v>313</v>
      </c>
      <c r="B32" s="178"/>
      <c r="C32" s="178"/>
      <c r="D32" s="178"/>
      <c r="E32" s="178"/>
      <c r="F32" s="178"/>
      <c r="G32" s="178">
        <v>4120</v>
      </c>
      <c r="H32" s="178"/>
      <c r="I32" s="178"/>
      <c r="J32" s="178"/>
      <c r="K32" s="178"/>
      <c r="L32" s="178"/>
      <c r="M32" s="178"/>
      <c r="N32" s="343">
        <f t="shared" si="0"/>
        <v>4120</v>
      </c>
    </row>
    <row r="33" spans="1:14" x14ac:dyDescent="0.25">
      <c r="A33" s="165" t="s">
        <v>332</v>
      </c>
      <c r="B33" s="178"/>
      <c r="C33" s="178"/>
      <c r="D33" s="178"/>
      <c r="E33" s="178"/>
      <c r="F33" s="178"/>
      <c r="G33" s="178"/>
      <c r="H33" s="178">
        <v>300</v>
      </c>
      <c r="I33" s="178"/>
      <c r="J33" s="178"/>
      <c r="K33" s="178"/>
      <c r="L33" s="178"/>
      <c r="M33" s="178"/>
      <c r="N33" s="343">
        <f t="shared" si="0"/>
        <v>300</v>
      </c>
    </row>
    <row r="34" spans="1:14" x14ac:dyDescent="0.25">
      <c r="A34" s="165" t="s">
        <v>333</v>
      </c>
      <c r="B34" s="178"/>
      <c r="C34" s="178"/>
      <c r="D34" s="178"/>
      <c r="E34" s="178"/>
      <c r="F34" s="178"/>
      <c r="G34" s="178"/>
      <c r="H34" s="178">
        <v>1000</v>
      </c>
      <c r="I34" s="178"/>
      <c r="J34" s="178"/>
      <c r="K34" s="178"/>
      <c r="L34" s="178"/>
      <c r="M34" s="178"/>
      <c r="N34" s="343">
        <f t="shared" si="0"/>
        <v>1000</v>
      </c>
    </row>
    <row r="35" spans="1:14" x14ac:dyDescent="0.25">
      <c r="A35" s="165" t="s">
        <v>350</v>
      </c>
      <c r="B35" s="178"/>
      <c r="C35" s="178"/>
      <c r="D35" s="178"/>
      <c r="E35" s="178"/>
      <c r="F35" s="178"/>
      <c r="G35" s="178"/>
      <c r="H35" s="178">
        <v>600</v>
      </c>
      <c r="I35" s="178"/>
      <c r="J35" s="178"/>
      <c r="K35" s="178"/>
      <c r="L35" s="178"/>
      <c r="M35" s="178"/>
      <c r="N35" s="343">
        <f t="shared" si="0"/>
        <v>600</v>
      </c>
    </row>
    <row r="36" spans="1:14" x14ac:dyDescent="0.25">
      <c r="A36" s="165" t="s">
        <v>352</v>
      </c>
      <c r="B36" s="178"/>
      <c r="C36" s="178"/>
      <c r="D36" s="178"/>
      <c r="E36" s="178"/>
      <c r="F36" s="178"/>
      <c r="G36" s="178"/>
      <c r="H36" s="178">
        <v>3750</v>
      </c>
      <c r="I36" s="178"/>
      <c r="J36" s="178"/>
      <c r="K36" s="178"/>
      <c r="L36" s="178"/>
      <c r="M36" s="178"/>
      <c r="N36" s="343">
        <f t="shared" si="0"/>
        <v>3750</v>
      </c>
    </row>
    <row r="37" spans="1:14" x14ac:dyDescent="0.25">
      <c r="A37" s="165" t="s">
        <v>355</v>
      </c>
      <c r="B37" s="178"/>
      <c r="C37" s="178"/>
      <c r="D37" s="178"/>
      <c r="E37" s="178"/>
      <c r="F37" s="178"/>
      <c r="G37" s="178"/>
      <c r="H37" s="178">
        <v>1986</v>
      </c>
      <c r="I37" s="178"/>
      <c r="J37" s="178"/>
      <c r="K37" s="178"/>
      <c r="L37" s="178"/>
      <c r="M37" s="178"/>
      <c r="N37" s="343">
        <f t="shared" si="0"/>
        <v>1986</v>
      </c>
    </row>
    <row r="38" spans="1:14" x14ac:dyDescent="0.25">
      <c r="A38" s="165" t="s">
        <v>356</v>
      </c>
      <c r="B38" s="178"/>
      <c r="C38" s="178"/>
      <c r="D38" s="178"/>
      <c r="E38" s="178"/>
      <c r="F38" s="178"/>
      <c r="G38" s="178"/>
      <c r="H38" s="178">
        <v>2805</v>
      </c>
      <c r="I38" s="178"/>
      <c r="J38" s="178"/>
      <c r="K38" s="178"/>
      <c r="L38" s="178"/>
      <c r="M38" s="178"/>
      <c r="N38" s="343">
        <f t="shared" si="0"/>
        <v>2805</v>
      </c>
    </row>
    <row r="39" spans="1:14" x14ac:dyDescent="0.25">
      <c r="A39" s="165" t="s">
        <v>363</v>
      </c>
      <c r="B39" s="178"/>
      <c r="C39" s="178"/>
      <c r="D39" s="178"/>
      <c r="E39" s="178"/>
      <c r="F39" s="178"/>
      <c r="G39" s="178"/>
      <c r="H39" s="178"/>
      <c r="I39" s="178">
        <v>20000</v>
      </c>
      <c r="J39" s="178"/>
      <c r="K39" s="178"/>
      <c r="L39" s="178"/>
      <c r="M39" s="178"/>
      <c r="N39" s="343">
        <f t="shared" si="0"/>
        <v>20000</v>
      </c>
    </row>
    <row r="40" spans="1:14" x14ac:dyDescent="0.25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25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25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42172</v>
      </c>
      <c r="H47" s="153">
        <f t="shared" si="2"/>
        <v>27689</v>
      </c>
      <c r="I47" s="153">
        <f t="shared" si="2"/>
        <v>47528</v>
      </c>
      <c r="J47" s="153">
        <f t="shared" si="2"/>
        <v>10543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420403.94</v>
      </c>
    </row>
    <row r="49" spans="14:14" x14ac:dyDescent="0.25">
      <c r="N49" s="160">
        <f>SUM(B47:M47)-N47</f>
        <v>0</v>
      </c>
    </row>
  </sheetData>
  <phoneticPr fontId="25" type="noConversion"/>
  <pageMargins left="0.25" right="0.25" top="0.75" bottom="0.75" header="0.3" footer="0.3"/>
  <pageSetup paperSize="9" scale="68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25" workbookViewId="0">
      <selection activeCell="J40" sqref="J40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4" width="8" style="1" customWidth="1"/>
    <col min="5" max="5" width="12.85546875" style="1" customWidth="1"/>
    <col min="6" max="6" width="10.85546875" style="1" customWidth="1"/>
    <col min="7" max="7" width="10.7109375" style="1" customWidth="1"/>
    <col min="8" max="8" width="9.28515625" style="1" bestFit="1" customWidth="1"/>
    <col min="9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25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 t="s">
        <v>314</v>
      </c>
      <c r="B7" s="178"/>
      <c r="C7" s="178"/>
      <c r="D7" s="178"/>
      <c r="E7" s="178"/>
      <c r="F7" s="178"/>
      <c r="G7" s="178">
        <v>20630</v>
      </c>
      <c r="H7" s="178"/>
      <c r="I7" s="178"/>
      <c r="J7" s="178"/>
      <c r="K7" s="178"/>
      <c r="L7" s="178"/>
      <c r="M7" s="178"/>
      <c r="N7" s="182">
        <f t="shared" si="0"/>
        <v>20630</v>
      </c>
    </row>
    <row r="8" spans="1:14" x14ac:dyDescent="0.25">
      <c r="A8" s="165" t="s">
        <v>322</v>
      </c>
      <c r="B8" s="178"/>
      <c r="C8" s="178"/>
      <c r="D8" s="178"/>
      <c r="E8" s="178"/>
      <c r="F8" s="178"/>
      <c r="G8" s="178"/>
      <c r="H8" s="178">
        <v>3417</v>
      </c>
      <c r="I8" s="178"/>
      <c r="J8" s="178"/>
      <c r="K8" s="178"/>
      <c r="L8" s="178"/>
      <c r="M8" s="178"/>
      <c r="N8" s="182">
        <f t="shared" si="0"/>
        <v>3417</v>
      </c>
    </row>
    <row r="9" spans="1:14" x14ac:dyDescent="0.25">
      <c r="A9" s="165" t="s">
        <v>323</v>
      </c>
      <c r="B9" s="178"/>
      <c r="C9" s="178"/>
      <c r="D9" s="178"/>
      <c r="E9" s="178"/>
      <c r="F9" s="178"/>
      <c r="G9" s="178"/>
      <c r="H9" s="178">
        <v>1401</v>
      </c>
      <c r="I9" s="178"/>
      <c r="J9" s="178"/>
      <c r="K9" s="178"/>
      <c r="L9" s="178"/>
      <c r="M9" s="178"/>
      <c r="N9" s="182">
        <f t="shared" si="0"/>
        <v>1401</v>
      </c>
    </row>
    <row r="10" spans="1:14" x14ac:dyDescent="0.25">
      <c r="A10" s="165" t="s">
        <v>324</v>
      </c>
      <c r="B10" s="178"/>
      <c r="C10" s="178"/>
      <c r="D10" s="178"/>
      <c r="E10" s="178"/>
      <c r="F10" s="178"/>
      <c r="G10" s="178"/>
      <c r="H10" s="178">
        <v>4940</v>
      </c>
      <c r="I10" s="178"/>
      <c r="J10" s="178"/>
      <c r="K10" s="178"/>
      <c r="L10" s="178"/>
      <c r="M10" s="178"/>
      <c r="N10" s="182">
        <f t="shared" si="0"/>
        <v>4940</v>
      </c>
    </row>
    <row r="11" spans="1:14" x14ac:dyDescent="0.25">
      <c r="A11" s="165" t="s">
        <v>325</v>
      </c>
      <c r="B11" s="178"/>
      <c r="C11" s="178"/>
      <c r="D11" s="178"/>
      <c r="E11" s="178"/>
      <c r="F11" s="178"/>
      <c r="G11" s="178"/>
      <c r="H11" s="178">
        <v>1850</v>
      </c>
      <c r="I11" s="178">
        <v>1511</v>
      </c>
      <c r="J11" s="178">
        <v>6030</v>
      </c>
      <c r="K11" s="178"/>
      <c r="L11" s="178"/>
      <c r="M11" s="178"/>
      <c r="N11" s="182">
        <f t="shared" si="0"/>
        <v>9391</v>
      </c>
    </row>
    <row r="12" spans="1:14" x14ac:dyDescent="0.25">
      <c r="A12" s="165" t="s">
        <v>326</v>
      </c>
      <c r="B12" s="178"/>
      <c r="C12" s="178"/>
      <c r="D12" s="178"/>
      <c r="E12" s="178"/>
      <c r="F12" s="178"/>
      <c r="G12" s="178"/>
      <c r="H12" s="178">
        <v>2546</v>
      </c>
      <c r="I12" s="178"/>
      <c r="J12" s="178"/>
      <c r="K12" s="178"/>
      <c r="L12" s="178"/>
      <c r="M12" s="178"/>
      <c r="N12" s="182">
        <f t="shared" si="0"/>
        <v>2546</v>
      </c>
    </row>
    <row r="13" spans="1:14" x14ac:dyDescent="0.25">
      <c r="A13" s="165" t="s">
        <v>327</v>
      </c>
      <c r="B13" s="178"/>
      <c r="C13" s="178"/>
      <c r="D13" s="178"/>
      <c r="E13" s="178"/>
      <c r="F13" s="178"/>
      <c r="G13" s="178"/>
      <c r="H13" s="178">
        <v>393</v>
      </c>
      <c r="I13" s="178"/>
      <c r="J13" s="178">
        <v>200</v>
      </c>
      <c r="K13" s="178"/>
      <c r="L13" s="178"/>
      <c r="M13" s="178"/>
      <c r="N13" s="182">
        <f t="shared" si="0"/>
        <v>593</v>
      </c>
    </row>
    <row r="14" spans="1:14" x14ac:dyDescent="0.25">
      <c r="A14" s="176" t="s">
        <v>328</v>
      </c>
      <c r="B14" s="178"/>
      <c r="C14" s="178"/>
      <c r="D14" s="178"/>
      <c r="E14" s="178"/>
      <c r="F14" s="178"/>
      <c r="G14" s="178"/>
      <c r="H14" s="178">
        <v>1616</v>
      </c>
      <c r="I14" s="178"/>
      <c r="J14" s="178"/>
      <c r="K14" s="178"/>
      <c r="L14" s="178"/>
      <c r="M14" s="178"/>
      <c r="N14" s="180">
        <f t="shared" si="0"/>
        <v>1616</v>
      </c>
    </row>
    <row r="15" spans="1:14" x14ac:dyDescent="0.25">
      <c r="A15" s="176" t="s">
        <v>113</v>
      </c>
      <c r="B15" s="178"/>
      <c r="C15" s="178"/>
      <c r="D15" s="178"/>
      <c r="E15" s="178"/>
      <c r="F15" s="178"/>
      <c r="G15" s="178"/>
      <c r="H15" s="178">
        <v>720</v>
      </c>
      <c r="I15" s="178"/>
      <c r="J15" s="178">
        <v>900</v>
      </c>
      <c r="K15" s="178"/>
      <c r="L15" s="178"/>
      <c r="M15" s="178"/>
      <c r="N15" s="180">
        <f t="shared" si="0"/>
        <v>1620</v>
      </c>
    </row>
    <row r="16" spans="1:14" x14ac:dyDescent="0.25">
      <c r="A16" s="176" t="s">
        <v>354</v>
      </c>
      <c r="B16" s="178"/>
      <c r="C16" s="178"/>
      <c r="D16" s="178"/>
      <c r="E16" s="178"/>
      <c r="F16" s="178"/>
      <c r="G16" s="178"/>
      <c r="H16" s="178">
        <v>9833</v>
      </c>
      <c r="I16" s="178"/>
      <c r="J16" s="178"/>
      <c r="K16" s="178"/>
      <c r="L16" s="178"/>
      <c r="M16" s="178"/>
      <c r="N16" s="180">
        <f t="shared" si="0"/>
        <v>9833</v>
      </c>
    </row>
    <row r="17" spans="1:14" x14ac:dyDescent="0.25">
      <c r="A17" s="176" t="s">
        <v>361</v>
      </c>
      <c r="B17" s="178"/>
      <c r="C17" s="178"/>
      <c r="D17" s="178"/>
      <c r="E17" s="178"/>
      <c r="F17" s="178"/>
      <c r="G17" s="178"/>
      <c r="H17" s="178"/>
      <c r="I17" s="178">
        <v>27560</v>
      </c>
      <c r="J17" s="178"/>
      <c r="K17" s="178"/>
      <c r="L17" s="178"/>
      <c r="M17" s="178"/>
      <c r="N17" s="180">
        <f t="shared" si="0"/>
        <v>27560</v>
      </c>
    </row>
    <row r="18" spans="1:14" x14ac:dyDescent="0.25">
      <c r="A18" s="176" t="s">
        <v>362</v>
      </c>
      <c r="B18" s="178"/>
      <c r="C18" s="178"/>
      <c r="D18" s="178"/>
      <c r="E18" s="178"/>
      <c r="F18" s="178"/>
      <c r="G18" s="178"/>
      <c r="H18" s="178"/>
      <c r="I18" s="178">
        <v>38000</v>
      </c>
      <c r="J18" s="178"/>
      <c r="K18" s="178"/>
      <c r="L18" s="178"/>
      <c r="M18" s="178"/>
      <c r="N18" s="180">
        <f t="shared" si="0"/>
        <v>38000</v>
      </c>
    </row>
    <row r="19" spans="1:14" x14ac:dyDescent="0.25">
      <c r="A19" s="176" t="s">
        <v>364</v>
      </c>
      <c r="B19" s="178"/>
      <c r="C19" s="178"/>
      <c r="D19" s="178"/>
      <c r="E19" s="178"/>
      <c r="F19" s="178"/>
      <c r="G19" s="178"/>
      <c r="H19" s="178"/>
      <c r="I19" s="178">
        <v>28696</v>
      </c>
      <c r="J19" s="178"/>
      <c r="K19" s="178"/>
      <c r="L19" s="178"/>
      <c r="M19" s="178"/>
      <c r="N19" s="180">
        <f t="shared" si="0"/>
        <v>28696</v>
      </c>
    </row>
    <row r="20" spans="1:14" x14ac:dyDescent="0.25">
      <c r="A20" s="176" t="s">
        <v>365</v>
      </c>
      <c r="B20" s="178"/>
      <c r="C20" s="178"/>
      <c r="D20" s="178"/>
      <c r="E20" s="178"/>
      <c r="F20" s="178"/>
      <c r="G20" s="178"/>
      <c r="H20" s="178"/>
      <c r="I20" s="178">
        <v>33600</v>
      </c>
      <c r="J20" s="178"/>
      <c r="K20" s="178"/>
      <c r="L20" s="178"/>
      <c r="M20" s="178"/>
      <c r="N20" s="180">
        <f t="shared" si="0"/>
        <v>33600</v>
      </c>
    </row>
    <row r="21" spans="1:14" x14ac:dyDescent="0.25">
      <c r="A21" s="176" t="s">
        <v>366</v>
      </c>
      <c r="B21" s="178"/>
      <c r="C21" s="178"/>
      <c r="D21" s="178"/>
      <c r="E21" s="178"/>
      <c r="F21" s="178"/>
      <c r="G21" s="178"/>
      <c r="H21" s="178"/>
      <c r="I21" s="178">
        <v>64162</v>
      </c>
      <c r="J21" s="178"/>
      <c r="K21" s="178"/>
      <c r="L21" s="178"/>
      <c r="M21" s="178"/>
      <c r="N21" s="180">
        <f t="shared" si="0"/>
        <v>64162</v>
      </c>
    </row>
    <row r="22" spans="1:14" x14ac:dyDescent="0.25">
      <c r="A22" s="176" t="s">
        <v>367</v>
      </c>
      <c r="B22" s="178"/>
      <c r="C22" s="178"/>
      <c r="D22" s="178"/>
      <c r="E22" s="178"/>
      <c r="F22" s="178"/>
      <c r="G22" s="178"/>
      <c r="H22" s="178"/>
      <c r="I22" s="178">
        <v>38255</v>
      </c>
      <c r="J22" s="178"/>
      <c r="K22" s="178"/>
      <c r="L22" s="178"/>
      <c r="M22" s="178"/>
      <c r="N22" s="180">
        <f t="shared" si="0"/>
        <v>38255</v>
      </c>
    </row>
    <row r="23" spans="1:14" x14ac:dyDescent="0.25">
      <c r="A23" s="176" t="s">
        <v>368</v>
      </c>
      <c r="B23" s="178"/>
      <c r="C23" s="178"/>
      <c r="D23" s="178"/>
      <c r="E23" s="178"/>
      <c r="F23" s="178"/>
      <c r="G23" s="178"/>
      <c r="H23" s="178"/>
      <c r="I23" s="178">
        <v>3416</v>
      </c>
      <c r="J23" s="178"/>
      <c r="K23" s="178"/>
      <c r="L23" s="178"/>
      <c r="M23" s="178"/>
      <c r="N23" s="180">
        <f t="shared" si="0"/>
        <v>3416</v>
      </c>
    </row>
    <row r="24" spans="1:14" x14ac:dyDescent="0.25">
      <c r="A24" s="176" t="s">
        <v>369</v>
      </c>
      <c r="B24" s="178"/>
      <c r="C24" s="178"/>
      <c r="D24" s="178"/>
      <c r="E24" s="178"/>
      <c r="F24" s="178"/>
      <c r="G24" s="178"/>
      <c r="H24" s="178"/>
      <c r="I24" s="178">
        <v>996</v>
      </c>
      <c r="J24" s="178"/>
      <c r="K24" s="178"/>
      <c r="L24" s="178"/>
      <c r="M24" s="178"/>
      <c r="N24" s="180">
        <f t="shared" si="0"/>
        <v>996</v>
      </c>
    </row>
    <row r="25" spans="1:14" x14ac:dyDescent="0.25">
      <c r="A25" s="176" t="s">
        <v>370</v>
      </c>
      <c r="B25" s="178"/>
      <c r="C25" s="178"/>
      <c r="D25" s="178"/>
      <c r="E25" s="178"/>
      <c r="F25" s="178"/>
      <c r="G25" s="178"/>
      <c r="H25" s="178"/>
      <c r="I25" s="178">
        <v>390</v>
      </c>
      <c r="J25" s="178"/>
      <c r="K25" s="178"/>
      <c r="L25" s="178"/>
      <c r="M25" s="178"/>
      <c r="N25" s="180">
        <f t="shared" si="0"/>
        <v>390</v>
      </c>
    </row>
    <row r="26" spans="1:14" x14ac:dyDescent="0.25">
      <c r="A26" s="176" t="s">
        <v>371</v>
      </c>
      <c r="B26" s="178"/>
      <c r="C26" s="178"/>
      <c r="D26" s="178"/>
      <c r="E26" s="178"/>
      <c r="F26" s="178"/>
      <c r="G26" s="178"/>
      <c r="H26" s="178"/>
      <c r="I26" s="178">
        <v>484</v>
      </c>
      <c r="J26" s="178"/>
      <c r="K26" s="178"/>
      <c r="L26" s="178"/>
      <c r="M26" s="178"/>
      <c r="N26" s="180">
        <f t="shared" si="0"/>
        <v>484</v>
      </c>
    </row>
    <row r="27" spans="1:14" x14ac:dyDescent="0.25">
      <c r="A27" s="176" t="s">
        <v>331</v>
      </c>
      <c r="B27" s="178"/>
      <c r="C27" s="178"/>
      <c r="D27" s="178"/>
      <c r="E27" s="178"/>
      <c r="F27" s="178"/>
      <c r="G27" s="178"/>
      <c r="H27" s="178"/>
      <c r="I27" s="178">
        <v>6</v>
      </c>
      <c r="J27" s="178"/>
      <c r="K27" s="178"/>
      <c r="L27" s="178"/>
      <c r="M27" s="178"/>
      <c r="N27" s="180">
        <f t="shared" si="0"/>
        <v>6</v>
      </c>
    </row>
    <row r="28" spans="1:14" x14ac:dyDescent="0.25">
      <c r="A28" s="176" t="s">
        <v>372</v>
      </c>
      <c r="B28" s="178"/>
      <c r="C28" s="178"/>
      <c r="D28" s="178"/>
      <c r="E28" s="178"/>
      <c r="F28" s="178"/>
      <c r="G28" s="178"/>
      <c r="H28" s="178"/>
      <c r="I28" s="178">
        <v>8699</v>
      </c>
      <c r="J28" s="178"/>
      <c r="K28" s="178"/>
      <c r="L28" s="178"/>
      <c r="M28" s="178"/>
      <c r="N28" s="180">
        <f t="shared" si="0"/>
        <v>8699</v>
      </c>
    </row>
    <row r="29" spans="1:14" x14ac:dyDescent="0.25">
      <c r="A29" s="176" t="s">
        <v>373</v>
      </c>
      <c r="B29" s="178"/>
      <c r="C29" s="178"/>
      <c r="D29" s="178"/>
      <c r="E29" s="178"/>
      <c r="F29" s="178"/>
      <c r="G29" s="178"/>
      <c r="H29" s="178"/>
      <c r="I29" s="178">
        <v>832</v>
      </c>
      <c r="J29" s="178"/>
      <c r="K29" s="178"/>
      <c r="L29" s="178"/>
      <c r="M29" s="178"/>
      <c r="N29" s="180">
        <f t="shared" si="0"/>
        <v>832</v>
      </c>
    </row>
    <row r="30" spans="1:14" x14ac:dyDescent="0.25">
      <c r="A30" s="176" t="s">
        <v>405</v>
      </c>
      <c r="B30" s="178"/>
      <c r="C30" s="178"/>
      <c r="D30" s="178"/>
      <c r="E30" s="178"/>
      <c r="F30" s="178"/>
      <c r="G30" s="178"/>
      <c r="H30" s="178"/>
      <c r="I30" s="178"/>
      <c r="J30" s="178">
        <v>2250</v>
      </c>
      <c r="K30" s="178"/>
      <c r="L30" s="178"/>
      <c r="M30" s="178"/>
      <c r="N30" s="180">
        <f t="shared" si="0"/>
        <v>2250</v>
      </c>
    </row>
    <row r="31" spans="1:14" x14ac:dyDescent="0.25">
      <c r="A31" s="176" t="s">
        <v>342</v>
      </c>
      <c r="B31" s="178"/>
      <c r="C31" s="178"/>
      <c r="D31" s="178"/>
      <c r="E31" s="178"/>
      <c r="F31" s="178"/>
      <c r="G31" s="178"/>
      <c r="H31" s="178"/>
      <c r="I31" s="178"/>
      <c r="J31" s="178">
        <v>720</v>
      </c>
      <c r="K31" s="178"/>
      <c r="L31" s="178"/>
      <c r="M31" s="178"/>
      <c r="N31" s="180">
        <f t="shared" si="0"/>
        <v>720</v>
      </c>
    </row>
    <row r="32" spans="1:14" x14ac:dyDescent="0.25">
      <c r="A32" s="176" t="s">
        <v>411</v>
      </c>
      <c r="B32" s="178"/>
      <c r="C32" s="178"/>
      <c r="D32" s="178"/>
      <c r="E32" s="178"/>
      <c r="F32" s="178"/>
      <c r="G32" s="178"/>
      <c r="H32" s="178"/>
      <c r="I32" s="178"/>
      <c r="J32" s="178">
        <v>1220</v>
      </c>
      <c r="K32" s="178"/>
      <c r="L32" s="178"/>
      <c r="M32" s="178"/>
      <c r="N32" s="180">
        <f t="shared" si="0"/>
        <v>1220</v>
      </c>
    </row>
    <row r="33" spans="1:14" x14ac:dyDescent="0.25">
      <c r="A33" s="176" t="s">
        <v>412</v>
      </c>
      <c r="B33" s="178"/>
      <c r="C33" s="178"/>
      <c r="D33" s="178"/>
      <c r="E33" s="178"/>
      <c r="F33" s="178"/>
      <c r="G33" s="178"/>
      <c r="H33" s="178"/>
      <c r="I33" s="178"/>
      <c r="J33" s="178">
        <v>520</v>
      </c>
      <c r="K33" s="178"/>
      <c r="L33" s="178"/>
      <c r="M33" s="178"/>
      <c r="N33" s="180">
        <f t="shared" si="0"/>
        <v>520</v>
      </c>
    </row>
    <row r="34" spans="1:14" x14ac:dyDescent="0.25">
      <c r="A34" s="176" t="s">
        <v>413</v>
      </c>
      <c r="B34" s="178"/>
      <c r="C34" s="178"/>
      <c r="D34" s="178"/>
      <c r="E34" s="178"/>
      <c r="F34" s="178"/>
      <c r="G34" s="178"/>
      <c r="H34" s="178"/>
      <c r="I34" s="178"/>
      <c r="J34" s="178">
        <v>320</v>
      </c>
      <c r="K34" s="178"/>
      <c r="L34" s="178"/>
      <c r="M34" s="178"/>
      <c r="N34" s="180">
        <f t="shared" si="0"/>
        <v>320</v>
      </c>
    </row>
    <row r="35" spans="1:14" x14ac:dyDescent="0.25">
      <c r="A35" s="176" t="s">
        <v>414</v>
      </c>
      <c r="B35" s="178"/>
      <c r="C35" s="178"/>
      <c r="D35" s="178"/>
      <c r="E35" s="178"/>
      <c r="F35" s="178"/>
      <c r="G35" s="178"/>
      <c r="H35" s="178"/>
      <c r="I35" s="178"/>
      <c r="J35" s="178">
        <v>140</v>
      </c>
      <c r="K35" s="178"/>
      <c r="L35" s="178"/>
      <c r="M35" s="178"/>
      <c r="N35" s="180">
        <f t="shared" si="0"/>
        <v>140</v>
      </c>
    </row>
    <row r="36" spans="1:14" x14ac:dyDescent="0.25">
      <c r="A36" s="176" t="s">
        <v>415</v>
      </c>
      <c r="B36" s="178"/>
      <c r="C36" s="178"/>
      <c r="D36" s="178"/>
      <c r="E36" s="178"/>
      <c r="F36" s="178"/>
      <c r="G36" s="178"/>
      <c r="H36" s="178"/>
      <c r="I36" s="178"/>
      <c r="J36" s="178">
        <v>750</v>
      </c>
      <c r="K36" s="178"/>
      <c r="L36" s="178"/>
      <c r="M36" s="178"/>
      <c r="N36" s="180">
        <f t="shared" si="0"/>
        <v>750</v>
      </c>
    </row>
    <row r="37" spans="1:14" x14ac:dyDescent="0.25">
      <c r="A37" s="176" t="s">
        <v>342</v>
      </c>
      <c r="B37" s="178"/>
      <c r="C37" s="178"/>
      <c r="D37" s="178"/>
      <c r="E37" s="178"/>
      <c r="F37" s="178"/>
      <c r="G37" s="178"/>
      <c r="H37" s="178"/>
      <c r="I37" s="178"/>
      <c r="J37" s="178">
        <v>96</v>
      </c>
      <c r="K37" s="178"/>
      <c r="L37" s="178"/>
      <c r="M37" s="178"/>
      <c r="N37" s="180">
        <f t="shared" si="0"/>
        <v>96</v>
      </c>
    </row>
    <row r="38" spans="1:14" x14ac:dyDescent="0.25">
      <c r="A38" s="176" t="s">
        <v>416</v>
      </c>
      <c r="B38" s="178"/>
      <c r="C38" s="178"/>
      <c r="D38" s="178"/>
      <c r="E38" s="178"/>
      <c r="F38" s="178"/>
      <c r="G38" s="178"/>
      <c r="H38" s="178"/>
      <c r="I38" s="178"/>
      <c r="J38" s="178">
        <v>600</v>
      </c>
      <c r="K38" s="178"/>
      <c r="L38" s="178"/>
      <c r="M38" s="178"/>
      <c r="N38" s="180">
        <f t="shared" si="0"/>
        <v>600</v>
      </c>
    </row>
    <row r="39" spans="1:14" x14ac:dyDescent="0.25">
      <c r="A39" s="176" t="s">
        <v>417</v>
      </c>
      <c r="B39" s="178"/>
      <c r="C39" s="178"/>
      <c r="D39" s="178"/>
      <c r="E39" s="178"/>
      <c r="F39" s="178"/>
      <c r="G39" s="178"/>
      <c r="H39" s="178"/>
      <c r="I39" s="178"/>
      <c r="J39" s="178">
        <v>1100</v>
      </c>
      <c r="K39" s="178"/>
      <c r="L39" s="178"/>
      <c r="M39" s="178"/>
      <c r="N39" s="180">
        <f t="shared" si="0"/>
        <v>1100</v>
      </c>
    </row>
    <row r="40" spans="1:14" x14ac:dyDescent="0.25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25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20630</v>
      </c>
      <c r="H62" s="185">
        <f>SUM(H3:H61)</f>
        <v>26716</v>
      </c>
      <c r="I62" s="185">
        <f t="shared" si="2"/>
        <v>246607</v>
      </c>
      <c r="J62" s="185">
        <f t="shared" si="2"/>
        <v>14846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459139</v>
      </c>
    </row>
    <row r="64" spans="1:14" x14ac:dyDescent="0.25">
      <c r="N64" s="201">
        <f>SUM(B62:M62)-N62</f>
        <v>0</v>
      </c>
    </row>
  </sheetData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H13" sqref="H13"/>
    </sheetView>
  </sheetViews>
  <sheetFormatPr defaultRowHeight="15" x14ac:dyDescent="0.25"/>
  <cols>
    <col min="1" max="1" width="39.28515625" customWidth="1"/>
    <col min="2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 t="s">
        <v>277</v>
      </c>
      <c r="B4" s="337"/>
      <c r="C4" s="337"/>
      <c r="D4" s="337"/>
      <c r="E4" s="337"/>
      <c r="F4" s="337">
        <v>443232</v>
      </c>
      <c r="G4" s="337">
        <v>295488</v>
      </c>
      <c r="H4" s="337"/>
      <c r="I4" s="337"/>
      <c r="J4" s="337"/>
      <c r="K4" s="337"/>
      <c r="L4" s="337"/>
      <c r="M4" s="337"/>
      <c r="N4" s="337">
        <f t="shared" ref="N4:N6" si="1">SUM(B4:M4)</f>
        <v>738720</v>
      </c>
    </row>
    <row r="5" spans="1:14" s="332" customFormat="1" ht="14.25" x14ac:dyDescent="0.2">
      <c r="A5" s="338" t="s">
        <v>278</v>
      </c>
      <c r="B5" s="337"/>
      <c r="C5" s="337"/>
      <c r="D5" s="337"/>
      <c r="E5" s="337"/>
      <c r="F5" s="337">
        <v>33000</v>
      </c>
      <c r="G5" s="337">
        <v>22000</v>
      </c>
      <c r="H5" s="337"/>
      <c r="I5" s="337"/>
      <c r="J5" s="337"/>
      <c r="K5" s="337"/>
      <c r="L5" s="337"/>
      <c r="M5" s="337"/>
      <c r="N5" s="337">
        <f t="shared" si="1"/>
        <v>55000</v>
      </c>
    </row>
    <row r="6" spans="1:14" s="332" customFormat="1" ht="14.25" x14ac:dyDescent="0.2">
      <c r="A6" s="338" t="s">
        <v>303</v>
      </c>
      <c r="B6" s="337"/>
      <c r="C6" s="337"/>
      <c r="D6" s="337"/>
      <c r="E6" s="337"/>
      <c r="F6" s="337"/>
      <c r="G6" s="337">
        <v>124000</v>
      </c>
      <c r="H6" s="337"/>
      <c r="I6" s="337"/>
      <c r="J6" s="337"/>
      <c r="K6" s="337"/>
      <c r="L6" s="337"/>
      <c r="M6" s="337"/>
      <c r="N6" s="337">
        <f t="shared" si="1"/>
        <v>124000</v>
      </c>
    </row>
    <row r="7" spans="1:14" s="332" customFormat="1" ht="14.25" x14ac:dyDescent="0.2">
      <c r="A7" s="338" t="s">
        <v>321</v>
      </c>
      <c r="B7" s="337"/>
      <c r="C7" s="337"/>
      <c r="D7" s="337"/>
      <c r="E7" s="337"/>
      <c r="F7" s="337"/>
      <c r="G7" s="337"/>
      <c r="H7" s="337">
        <v>59500</v>
      </c>
      <c r="I7" s="337"/>
      <c r="J7" s="337"/>
      <c r="K7" s="337"/>
      <c r="L7" s="337"/>
      <c r="M7" s="337"/>
      <c r="N7" s="337">
        <f>SUM(B7:M7)</f>
        <v>59500</v>
      </c>
    </row>
    <row r="8" spans="1:14" x14ac:dyDescent="0.25">
      <c r="A8" s="165" t="s">
        <v>359</v>
      </c>
      <c r="B8" s="178">
        <v>110432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110432</v>
      </c>
    </row>
    <row r="9" spans="1:14" x14ac:dyDescent="0.25">
      <c r="A9" s="152" t="s">
        <v>399</v>
      </c>
      <c r="B9" s="178"/>
      <c r="C9" s="178"/>
      <c r="D9" s="178"/>
      <c r="E9" s="178"/>
      <c r="F9" s="178"/>
      <c r="G9" s="178"/>
      <c r="H9" s="178"/>
      <c r="I9" s="178">
        <v>245820</v>
      </c>
      <c r="J9" s="178"/>
      <c r="K9" s="178"/>
      <c r="L9" s="178"/>
      <c r="M9" s="178"/>
      <c r="N9" s="178">
        <f t="shared" si="0"/>
        <v>245820</v>
      </c>
    </row>
    <row r="10" spans="1:14" x14ac:dyDescent="0.25">
      <c r="A10" s="152" t="s">
        <v>360</v>
      </c>
      <c r="B10" s="178"/>
      <c r="C10" s="178"/>
      <c r="D10" s="178"/>
      <c r="E10" s="178"/>
      <c r="F10" s="178"/>
      <c r="G10" s="178"/>
      <c r="H10" s="178"/>
      <c r="I10" s="178">
        <v>52965</v>
      </c>
      <c r="J10" s="178"/>
      <c r="K10" s="178"/>
      <c r="L10" s="178"/>
      <c r="M10" s="178"/>
      <c r="N10" s="178">
        <f t="shared" si="0"/>
        <v>52965</v>
      </c>
    </row>
    <row r="11" spans="1:14" x14ac:dyDescent="0.25">
      <c r="A11" s="313" t="s">
        <v>400</v>
      </c>
      <c r="B11" s="178"/>
      <c r="C11" s="178"/>
      <c r="D11" s="178"/>
      <c r="E11" s="178"/>
      <c r="F11" s="178"/>
      <c r="G11" s="178"/>
      <c r="H11" s="178"/>
      <c r="I11" s="178">
        <v>161000</v>
      </c>
      <c r="J11" s="178"/>
      <c r="K11" s="178"/>
      <c r="L11" s="178"/>
      <c r="M11" s="178"/>
      <c r="N11" s="178">
        <f t="shared" si="0"/>
        <v>161000</v>
      </c>
    </row>
    <row r="12" spans="1:14" x14ac:dyDescent="0.25">
      <c r="A12" s="313" t="s">
        <v>419</v>
      </c>
      <c r="B12" s="178"/>
      <c r="C12" s="178">
        <v>10000</v>
      </c>
      <c r="D12" s="178">
        <v>41000</v>
      </c>
      <c r="E12" s="178">
        <v>15000</v>
      </c>
      <c r="F12" s="178"/>
      <c r="G12" s="178"/>
      <c r="H12" s="178">
        <v>5000</v>
      </c>
      <c r="I12" s="178"/>
      <c r="J12" s="178"/>
      <c r="K12" s="178"/>
      <c r="L12" s="178"/>
      <c r="M12" s="178"/>
      <c r="N12" s="178">
        <f t="shared" si="0"/>
        <v>71000</v>
      </c>
    </row>
    <row r="13" spans="1:14" x14ac:dyDescent="0.25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6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110432</v>
      </c>
      <c r="C55" s="166">
        <f>SUM(C3:C54)</f>
        <v>10000</v>
      </c>
      <c r="D55" s="166">
        <f t="shared" ref="D55:M55" si="2">SUM(D3:D54)</f>
        <v>161000</v>
      </c>
      <c r="E55" s="166">
        <f t="shared" si="2"/>
        <v>15000</v>
      </c>
      <c r="F55" s="166">
        <f t="shared" si="2"/>
        <v>476232</v>
      </c>
      <c r="G55" s="166">
        <f t="shared" si="2"/>
        <v>441488</v>
      </c>
      <c r="H55" s="166">
        <f t="shared" si="2"/>
        <v>64500</v>
      </c>
      <c r="I55" s="166">
        <f t="shared" si="2"/>
        <v>459785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1738437</v>
      </c>
    </row>
    <row r="57" spans="1:14" x14ac:dyDescent="0.25">
      <c r="N57" s="160">
        <f>SUM(B55:M55)-N55</f>
        <v>0</v>
      </c>
    </row>
  </sheetData>
  <phoneticPr fontId="25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8"/>
  <sheetViews>
    <sheetView tabSelected="1" view="pageBreakPreview" topLeftCell="C16" zoomScaleNormal="100" zoomScaleSheetLayoutView="100" workbookViewId="0">
      <selection activeCell="L22" sqref="L22"/>
    </sheetView>
  </sheetViews>
  <sheetFormatPr defaultColWidth="9.140625"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22.8554687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403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9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9 мес.</v>
      </c>
      <c r="Q3" s="309" t="str">
        <f>CONCATENATE("Бюджет          за ",Q2," мес.")</f>
        <v>Бюджет          за 9 мес.</v>
      </c>
      <c r="R3" s="311" t="s">
        <v>12</v>
      </c>
    </row>
    <row r="4" spans="1:19" ht="15" customHeight="1" x14ac:dyDescent="0.25">
      <c r="A4" s="221" t="s">
        <v>55</v>
      </c>
      <c r="B4" s="372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101.98285787386466</v>
      </c>
      <c r="J4" s="224">
        <f t="shared" si="0"/>
        <v>91.036475537618855</v>
      </c>
      <c r="K4" s="224">
        <f t="shared" si="0"/>
        <v>89.047756401058237</v>
      </c>
      <c r="L4" s="224">
        <f t="shared" si="0"/>
        <v>113.29455982403566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>
        <v>4193272</v>
      </c>
      <c r="J5" s="227">
        <v>3743185</v>
      </c>
      <c r="K5" s="227">
        <v>3661414</v>
      </c>
      <c r="L5" s="227">
        <v>4658380</v>
      </c>
      <c r="M5" s="227"/>
      <c r="N5" s="227"/>
      <c r="O5" s="229"/>
      <c r="P5" s="230">
        <f>SUM(D5:O5)</f>
        <v>37579952.539999999</v>
      </c>
      <c r="Q5" s="231">
        <f>C5*Q2</f>
        <v>37005678</v>
      </c>
      <c r="R5" s="232">
        <f>P5-Q5</f>
        <v>574274.53999999911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>
        <v>200000</v>
      </c>
      <c r="K6" s="227"/>
      <c r="L6" s="227"/>
      <c r="M6" s="227"/>
      <c r="N6" s="227"/>
      <c r="O6" s="229"/>
      <c r="P6" s="230">
        <f>SUM(D6:O6)</f>
        <v>300000</v>
      </c>
      <c r="Q6" s="235"/>
      <c r="R6" s="232">
        <f t="shared" ref="R6:R8" si="1">P6-Q6</f>
        <v>300000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>
        <v>40500</v>
      </c>
      <c r="J7" s="227">
        <v>86600</v>
      </c>
      <c r="K7" s="227">
        <v>79701</v>
      </c>
      <c r="L7" s="227">
        <v>104200</v>
      </c>
      <c r="M7" s="227"/>
      <c r="N7" s="227"/>
      <c r="O7" s="229"/>
      <c r="P7" s="230">
        <f t="shared" ref="P7:P12" si="2">SUM(D7:O7)</f>
        <v>555567</v>
      </c>
      <c r="Q7" s="308">
        <f>C7*Q2</f>
        <v>825000</v>
      </c>
      <c r="R7" s="232">
        <f t="shared" si="1"/>
        <v>-269433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>
        <v>78786</v>
      </c>
      <c r="J8" s="239">
        <v>120053</v>
      </c>
      <c r="K8" s="239">
        <v>50676</v>
      </c>
      <c r="L8" s="239">
        <v>15866</v>
      </c>
      <c r="M8" s="239"/>
      <c r="N8" s="239"/>
      <c r="O8" s="240"/>
      <c r="P8" s="241">
        <f t="shared" si="2"/>
        <v>785362.12</v>
      </c>
      <c r="Q8" s="242">
        <f>C8*Q2</f>
        <v>795000</v>
      </c>
      <c r="R8" s="355">
        <f t="shared" si="1"/>
        <v>-9637.8800000000047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>
        <v>8200</v>
      </c>
      <c r="J9" s="239">
        <v>12000</v>
      </c>
      <c r="K9" s="239">
        <v>23000</v>
      </c>
      <c r="L9" s="239">
        <v>10000</v>
      </c>
      <c r="M9" s="239"/>
      <c r="N9" s="239"/>
      <c r="O9" s="240"/>
      <c r="P9" s="230">
        <f t="shared" si="2"/>
        <v>82400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>
        <v>19835</v>
      </c>
      <c r="J10" s="245">
        <v>23804</v>
      </c>
      <c r="K10" s="245">
        <v>23714</v>
      </c>
      <c r="L10" s="245">
        <v>28927</v>
      </c>
      <c r="M10" s="245"/>
      <c r="N10" s="245"/>
      <c r="O10" s="245"/>
      <c r="P10" s="230">
        <f t="shared" si="2"/>
        <v>210688.61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>
        <v>974</v>
      </c>
      <c r="K12" s="245">
        <v>2040</v>
      </c>
      <c r="L12" s="245"/>
      <c r="M12" s="245"/>
      <c r="N12" s="245"/>
      <c r="O12" s="245"/>
      <c r="P12" s="230">
        <f t="shared" si="2"/>
        <v>6054</v>
      </c>
      <c r="Q12" s="245"/>
      <c r="R12" s="214"/>
    </row>
    <row r="13" spans="1:19" ht="15.75" x14ac:dyDescent="0.25">
      <c r="A13" s="380" t="s">
        <v>401</v>
      </c>
      <c r="B13" s="381"/>
      <c r="C13" s="381"/>
      <c r="D13" s="382"/>
      <c r="E13" s="382"/>
      <c r="F13" s="382"/>
      <c r="G13" s="382"/>
      <c r="H13" s="382"/>
      <c r="I13" s="382"/>
      <c r="J13" s="382"/>
      <c r="K13" s="382"/>
      <c r="L13" s="382">
        <v>880000</v>
      </c>
      <c r="M13" s="382"/>
      <c r="N13" s="382"/>
      <c r="O13" s="382"/>
      <c r="P13" s="249"/>
      <c r="Q13" s="250"/>
      <c r="R13" s="214"/>
    </row>
    <row r="14" spans="1:19" ht="15.75" x14ac:dyDescent="0.25">
      <c r="A14" s="380" t="s">
        <v>186</v>
      </c>
      <c r="B14" s="381"/>
      <c r="C14" s="381"/>
      <c r="D14" s="382"/>
      <c r="E14" s="382">
        <v>45000</v>
      </c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249"/>
      <c r="Q14" s="250"/>
      <c r="R14" s="214"/>
    </row>
    <row r="15" spans="1:19" ht="16.5" thickBot="1" x14ac:dyDescent="0.3">
      <c r="A15" s="246" t="s">
        <v>119</v>
      </c>
      <c r="B15" s="247"/>
      <c r="C15" s="247"/>
      <c r="D15" s="248">
        <f>D54-D55</f>
        <v>1900</v>
      </c>
      <c r="E15" s="248">
        <f>E54-E55</f>
        <v>-33600</v>
      </c>
      <c r="F15" s="248">
        <f>F54-F55+F57-F58</f>
        <v>-235990</v>
      </c>
      <c r="G15" s="248">
        <v>36900</v>
      </c>
      <c r="H15" s="248">
        <v>59820</v>
      </c>
      <c r="I15" s="248">
        <f>I54-I55+I57-I58</f>
        <v>-79890</v>
      </c>
      <c r="J15" s="248">
        <f t="shared" ref="J15:O15" si="3">J54-J55+J57-J58</f>
        <v>-112700</v>
      </c>
      <c r="K15" s="248">
        <f t="shared" si="3"/>
        <v>-27750</v>
      </c>
      <c r="L15" s="248">
        <f t="shared" si="3"/>
        <v>180675</v>
      </c>
      <c r="M15" s="248">
        <f t="shared" si="3"/>
        <v>0</v>
      </c>
      <c r="N15" s="248">
        <f t="shared" si="3"/>
        <v>0</v>
      </c>
      <c r="O15" s="248">
        <f t="shared" si="3"/>
        <v>0</v>
      </c>
      <c r="P15" s="249"/>
      <c r="Q15" s="250"/>
      <c r="R15" s="214"/>
    </row>
    <row r="16" spans="1:19" ht="15.75" x14ac:dyDescent="0.25">
      <c r="A16" s="251" t="s">
        <v>57</v>
      </c>
      <c r="B16" s="252">
        <f>SUM(B5:B12)</f>
        <v>51500904</v>
      </c>
      <c r="C16" s="253">
        <f>SUM(C5:C12)</f>
        <v>4291742</v>
      </c>
      <c r="D16" s="254">
        <f t="shared" ref="D16:O16" si="4">SUM(D5:D15)</f>
        <v>3470709.04</v>
      </c>
      <c r="E16" s="254">
        <f t="shared" si="4"/>
        <v>5663213.3499999996</v>
      </c>
      <c r="F16" s="254">
        <f t="shared" si="4"/>
        <v>4572045.8500000006</v>
      </c>
      <c r="G16" s="254">
        <f t="shared" si="4"/>
        <v>4214425.9000000004</v>
      </c>
      <c r="H16" s="254">
        <f t="shared" si="4"/>
        <v>4288650.13</v>
      </c>
      <c r="I16" s="254">
        <f t="shared" si="4"/>
        <v>4260703</v>
      </c>
      <c r="J16" s="254">
        <f t="shared" si="4"/>
        <v>4073916</v>
      </c>
      <c r="K16" s="254">
        <f t="shared" si="4"/>
        <v>3812795</v>
      </c>
      <c r="L16" s="254">
        <f t="shared" si="4"/>
        <v>5878048</v>
      </c>
      <c r="M16" s="254">
        <f t="shared" si="4"/>
        <v>0</v>
      </c>
      <c r="N16" s="254">
        <f t="shared" si="4"/>
        <v>0</v>
      </c>
      <c r="O16" s="254">
        <f t="shared" si="4"/>
        <v>0</v>
      </c>
      <c r="P16" s="255">
        <f>SUM(D16:O16)</f>
        <v>40234506.269999996</v>
      </c>
      <c r="Q16" s="256">
        <f>SUM(Q5:Q12)</f>
        <v>38625678</v>
      </c>
      <c r="R16" s="257">
        <f>P16-Q16</f>
        <v>1608828.2699999958</v>
      </c>
      <c r="S16" s="258"/>
    </row>
    <row r="17" spans="1:22" ht="15.75" x14ac:dyDescent="0.25">
      <c r="A17" s="251" t="s">
        <v>58</v>
      </c>
      <c r="B17" s="222">
        <f>B16+B4</f>
        <v>53709788.100000001</v>
      </c>
      <c r="C17" s="259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59"/>
      <c r="Q17" s="259"/>
      <c r="R17" s="259"/>
      <c r="S17" s="258"/>
    </row>
    <row r="18" spans="1:22" ht="33" customHeight="1" x14ac:dyDescent="0.3">
      <c r="A18" s="260" t="s">
        <v>26</v>
      </c>
      <c r="B18" s="261"/>
      <c r="C18" s="262"/>
      <c r="D18" s="302"/>
      <c r="E18" s="302"/>
      <c r="F18" s="302"/>
      <c r="G18" s="302"/>
      <c r="H18" s="302"/>
      <c r="I18" s="347"/>
      <c r="J18" s="302"/>
      <c r="K18" s="302"/>
      <c r="L18" s="302"/>
      <c r="M18" s="302"/>
      <c r="N18" s="302"/>
      <c r="O18" s="302"/>
      <c r="P18" s="262"/>
      <c r="Q18" s="263"/>
      <c r="R18" s="264" t="s">
        <v>27</v>
      </c>
    </row>
    <row r="19" spans="1:22" ht="15.75" x14ac:dyDescent="0.25">
      <c r="A19" s="265" t="s">
        <v>28</v>
      </c>
      <c r="B19" s="222">
        <v>1000000</v>
      </c>
      <c r="C19" s="226">
        <f t="shared" ref="C19:C37" si="5">B19/12</f>
        <v>83333.333333333328</v>
      </c>
      <c r="D19" s="320">
        <f>'общехоз расходы'!B117</f>
        <v>86243.06</v>
      </c>
      <c r="E19" s="320">
        <f>'общехоз расходы'!C117</f>
        <v>58913.47</v>
      </c>
      <c r="F19" s="320">
        <f>'общехоз расходы'!D117</f>
        <v>21051.37</v>
      </c>
      <c r="G19" s="320">
        <v>140251</v>
      </c>
      <c r="H19" s="320">
        <f>'общехоз расходы'!F117</f>
        <v>88836</v>
      </c>
      <c r="I19" s="320">
        <f>'общехоз расходы'!G117</f>
        <v>126247</v>
      </c>
      <c r="J19" s="320">
        <f>'общехоз расходы'!H117</f>
        <v>81125</v>
      </c>
      <c r="K19" s="320">
        <f>'общехоз расходы'!I117</f>
        <v>61147</v>
      </c>
      <c r="L19" s="320">
        <f>'общехоз расходы'!J117</f>
        <v>63012</v>
      </c>
      <c r="M19" s="320">
        <f>'общехоз расходы'!K117</f>
        <v>0</v>
      </c>
      <c r="N19" s="320">
        <f>'общехоз расходы'!L117</f>
        <v>0</v>
      </c>
      <c r="O19" s="320">
        <f>'общехоз расходы'!M117</f>
        <v>0</v>
      </c>
      <c r="P19" s="249">
        <f t="shared" ref="P19:P37" si="6">SUM(D19:O19)</f>
        <v>726825.9</v>
      </c>
      <c r="Q19" s="231">
        <f t="shared" ref="Q19:Q31" si="7">C19*$Q$2</f>
        <v>750000</v>
      </c>
      <c r="R19" s="267">
        <f>Q19-P19</f>
        <v>23174.099999999977</v>
      </c>
    </row>
    <row r="20" spans="1:22" ht="15.75" x14ac:dyDescent="0.25">
      <c r="A20" s="220" t="s">
        <v>29</v>
      </c>
      <c r="B20" s="252">
        <v>80000</v>
      </c>
      <c r="C20" s="226">
        <f t="shared" si="5"/>
        <v>6666.666666666667</v>
      </c>
      <c r="D20" s="321">
        <f>'прогр обесп'!B10</f>
        <v>17000</v>
      </c>
      <c r="E20" s="321">
        <f>'прогр обесп'!C10</f>
        <v>12399</v>
      </c>
      <c r="F20" s="321">
        <f>'прогр обесп'!D10</f>
        <v>0</v>
      </c>
      <c r="G20" s="321">
        <f>'прогр обесп'!E10</f>
        <v>0</v>
      </c>
      <c r="H20" s="321">
        <f>'прогр обесп'!F10</f>
        <v>0</v>
      </c>
      <c r="I20" s="321">
        <f>'прогр обесп'!G10</f>
        <v>0</v>
      </c>
      <c r="J20" s="321">
        <f>'прогр обесп'!H10</f>
        <v>0</v>
      </c>
      <c r="K20" s="321">
        <f>'прогр обесп'!I10</f>
        <v>0</v>
      </c>
      <c r="L20" s="321">
        <f>'прогр обесп'!J10</f>
        <v>0</v>
      </c>
      <c r="M20" s="321">
        <f>'прогр обесп'!K10</f>
        <v>0</v>
      </c>
      <c r="N20" s="321">
        <f>'прогр обесп'!L10</f>
        <v>0</v>
      </c>
      <c r="O20" s="321">
        <f>'прогр обесп'!M10</f>
        <v>0</v>
      </c>
      <c r="P20" s="230">
        <f>SUM(D20:O20)</f>
        <v>29399</v>
      </c>
      <c r="Q20" s="231">
        <f t="shared" si="7"/>
        <v>60000</v>
      </c>
      <c r="R20" s="267">
        <f t="shared" ref="R20:R30" si="8">Q20-P20</f>
        <v>30601</v>
      </c>
    </row>
    <row r="21" spans="1:22" ht="15.75" x14ac:dyDescent="0.25">
      <c r="A21" s="265" t="s">
        <v>30</v>
      </c>
      <c r="B21" s="222">
        <v>110000</v>
      </c>
      <c r="C21" s="226">
        <f t="shared" si="5"/>
        <v>9166.6666666666661</v>
      </c>
      <c r="D21" s="320">
        <f>связь!B9</f>
        <v>6200</v>
      </c>
      <c r="E21" s="320">
        <f>связь!C9</f>
        <v>6200</v>
      </c>
      <c r="F21" s="320">
        <f>связь!D9</f>
        <v>0</v>
      </c>
      <c r="G21" s="320">
        <v>12400</v>
      </c>
      <c r="H21" s="320">
        <f>связь!F9</f>
        <v>6200</v>
      </c>
      <c r="I21" s="320">
        <f>связь!G9</f>
        <v>6200</v>
      </c>
      <c r="J21" s="320">
        <f>связь!H9</f>
        <v>6200</v>
      </c>
      <c r="K21" s="320">
        <f>связь!I9</f>
        <v>8700</v>
      </c>
      <c r="L21" s="320">
        <f>связь!J9</f>
        <v>11700</v>
      </c>
      <c r="M21" s="320">
        <f>связь!K9</f>
        <v>0</v>
      </c>
      <c r="N21" s="320">
        <f>связь!L9</f>
        <v>0</v>
      </c>
      <c r="O21" s="320">
        <f>связь!M9</f>
        <v>0</v>
      </c>
      <c r="P21" s="230">
        <f t="shared" si="6"/>
        <v>63800</v>
      </c>
      <c r="Q21" s="231">
        <f t="shared" si="7"/>
        <v>82500</v>
      </c>
      <c r="R21" s="267">
        <f t="shared" si="8"/>
        <v>18700</v>
      </c>
    </row>
    <row r="22" spans="1:22" ht="15.75" x14ac:dyDescent="0.25">
      <c r="A22" s="220" t="s">
        <v>59</v>
      </c>
      <c r="B22" s="252">
        <v>11101200</v>
      </c>
      <c r="C22" s="226">
        <f t="shared" si="5"/>
        <v>925100</v>
      </c>
      <c r="D22" s="321">
        <f>'з пл'!B6</f>
        <v>775673</v>
      </c>
      <c r="E22" s="321">
        <f>'з пл'!C6</f>
        <v>1253360</v>
      </c>
      <c r="F22" s="321">
        <f>'з пл'!D6</f>
        <v>792714.38</v>
      </c>
      <c r="G22" s="321">
        <v>995244</v>
      </c>
      <c r="H22" s="321">
        <v>994164</v>
      </c>
      <c r="I22" s="321">
        <f>'з пл'!G6</f>
        <v>862031</v>
      </c>
      <c r="J22" s="321">
        <f>'з пл'!H6</f>
        <v>951302</v>
      </c>
      <c r="K22" s="321">
        <f>'з пл'!I6</f>
        <v>815288</v>
      </c>
      <c r="L22" s="321">
        <f>'з пл'!J6</f>
        <v>1118031</v>
      </c>
      <c r="M22" s="321">
        <f>'з пл'!K6</f>
        <v>0</v>
      </c>
      <c r="N22" s="321">
        <f>'з пл'!L6</f>
        <v>0</v>
      </c>
      <c r="O22" s="321">
        <f>'з пл'!M6</f>
        <v>0</v>
      </c>
      <c r="P22" s="230">
        <f t="shared" si="6"/>
        <v>8557807.379999999</v>
      </c>
      <c r="Q22" s="231">
        <f t="shared" si="7"/>
        <v>8325900</v>
      </c>
      <c r="R22" s="267">
        <f t="shared" si="8"/>
        <v>-231907.37999999896</v>
      </c>
    </row>
    <row r="23" spans="1:22" ht="15.75" x14ac:dyDescent="0.25">
      <c r="A23" s="220" t="s">
        <v>33</v>
      </c>
      <c r="B23" s="252">
        <v>804000</v>
      </c>
      <c r="C23" s="226">
        <f>B23/12</f>
        <v>67000</v>
      </c>
      <c r="D23" s="321">
        <f>премии!B5</f>
        <v>40000</v>
      </c>
      <c r="E23" s="321">
        <f>премии!C5</f>
        <v>117000</v>
      </c>
      <c r="F23" s="321">
        <f>премии!D5</f>
        <v>41000</v>
      </c>
      <c r="G23" s="321">
        <v>40019</v>
      </c>
      <c r="H23" s="321">
        <v>52100</v>
      </c>
      <c r="I23" s="321">
        <v>52100</v>
      </c>
      <c r="J23" s="321">
        <v>52100</v>
      </c>
      <c r="K23" s="321">
        <v>52100</v>
      </c>
      <c r="L23" s="321">
        <v>52100</v>
      </c>
      <c r="M23" s="321">
        <f>премии!K5</f>
        <v>0</v>
      </c>
      <c r="N23" s="321">
        <f>премии!L5</f>
        <v>0</v>
      </c>
      <c r="O23" s="321">
        <f>премии!M5</f>
        <v>0</v>
      </c>
      <c r="P23" s="230">
        <f>SUM(D23:O23)</f>
        <v>498519</v>
      </c>
      <c r="Q23" s="231">
        <f t="shared" si="7"/>
        <v>603000</v>
      </c>
      <c r="R23" s="267">
        <f t="shared" si="8"/>
        <v>104481</v>
      </c>
    </row>
    <row r="24" spans="1:22" ht="15.75" x14ac:dyDescent="0.25">
      <c r="A24" s="220" t="s">
        <v>34</v>
      </c>
      <c r="B24" s="252">
        <v>3595400</v>
      </c>
      <c r="C24" s="226">
        <f t="shared" si="5"/>
        <v>299616.66666666669</v>
      </c>
      <c r="D24" s="322">
        <f>'налог с ФОТ'!B6</f>
        <v>248222</v>
      </c>
      <c r="E24" s="322">
        <f>'налог с ФОТ'!C6</f>
        <v>268690.39999999997</v>
      </c>
      <c r="F24" s="322">
        <f>'налог с ФОТ'!D6</f>
        <v>238997.81</v>
      </c>
      <c r="G24" s="322">
        <v>171007</v>
      </c>
      <c r="H24" s="322">
        <v>254479</v>
      </c>
      <c r="I24" s="322">
        <f>'налог с ФОТ'!G6</f>
        <v>513335</v>
      </c>
      <c r="J24" s="322">
        <f>'налог с ФОТ'!H6</f>
        <v>271664</v>
      </c>
      <c r="K24" s="322">
        <f>'налог с ФОТ'!I6</f>
        <v>405612</v>
      </c>
      <c r="L24" s="322">
        <f>'налог с ФОТ'!J6</f>
        <v>265082</v>
      </c>
      <c r="M24" s="322">
        <f>'налог с ФОТ'!K6</f>
        <v>0</v>
      </c>
      <c r="N24" s="322">
        <f>'налог с ФОТ'!L6</f>
        <v>0</v>
      </c>
      <c r="O24" s="322">
        <f>'налог с ФОТ'!M6</f>
        <v>0</v>
      </c>
      <c r="P24" s="230">
        <f t="shared" si="6"/>
        <v>2637089.21</v>
      </c>
      <c r="Q24" s="231">
        <f t="shared" si="7"/>
        <v>2696550</v>
      </c>
      <c r="R24" s="267">
        <f t="shared" si="8"/>
        <v>59460.790000000037</v>
      </c>
    </row>
    <row r="25" spans="1:22" ht="15.75" x14ac:dyDescent="0.25">
      <c r="A25" s="265" t="s">
        <v>36</v>
      </c>
      <c r="B25" s="222">
        <v>5000000</v>
      </c>
      <c r="C25" s="226">
        <f t="shared" si="5"/>
        <v>416666.66666666669</v>
      </c>
      <c r="D25" s="320">
        <f>мусор!B10</f>
        <v>609000</v>
      </c>
      <c r="E25" s="320">
        <f>мусор!C10</f>
        <v>409208.62</v>
      </c>
      <c r="F25" s="320">
        <f>мусор!D10</f>
        <v>197200</v>
      </c>
      <c r="G25" s="320">
        <v>214600</v>
      </c>
      <c r="H25" s="320">
        <f>мусор!F10</f>
        <v>184363</v>
      </c>
      <c r="I25" s="320">
        <f>мусор!G10</f>
        <v>333808</v>
      </c>
      <c r="J25" s="320">
        <f>мусор!H10</f>
        <v>569894</v>
      </c>
      <c r="K25" s="320">
        <f>мусор!I10</f>
        <v>419704</v>
      </c>
      <c r="L25" s="320">
        <f>мусор!J10</f>
        <v>492445</v>
      </c>
      <c r="M25" s="320">
        <f>мусор!K10</f>
        <v>0</v>
      </c>
      <c r="N25" s="320">
        <f>мусор!L10</f>
        <v>0</v>
      </c>
      <c r="O25" s="320">
        <f>мусор!M10</f>
        <v>0</v>
      </c>
      <c r="P25" s="230">
        <f t="shared" si="6"/>
        <v>3430222.62</v>
      </c>
      <c r="Q25" s="231">
        <f>C25*$Q$2</f>
        <v>3750000</v>
      </c>
      <c r="R25" s="267">
        <f>Q25-P25</f>
        <v>319777.37999999989</v>
      </c>
    </row>
    <row r="26" spans="1:22" ht="15.75" x14ac:dyDescent="0.25">
      <c r="A26" s="265" t="s">
        <v>37</v>
      </c>
      <c r="B26" s="222">
        <v>9396000</v>
      </c>
      <c r="C26" s="226">
        <f t="shared" si="5"/>
        <v>783000</v>
      </c>
      <c r="D26" s="266"/>
      <c r="E26" s="266">
        <f>783000+783000</f>
        <v>1566000</v>
      </c>
      <c r="F26" s="266">
        <v>783000</v>
      </c>
      <c r="G26" s="266"/>
      <c r="H26" s="266">
        <v>1566000</v>
      </c>
      <c r="I26" s="266">
        <v>783000</v>
      </c>
      <c r="J26" s="266">
        <v>783000</v>
      </c>
      <c r="K26" s="266">
        <v>783000</v>
      </c>
      <c r="L26" s="266">
        <v>783000</v>
      </c>
      <c r="M26" s="266"/>
      <c r="N26" s="266"/>
      <c r="O26" s="266"/>
      <c r="P26" s="230">
        <f t="shared" si="6"/>
        <v>7047000</v>
      </c>
      <c r="Q26" s="231">
        <f t="shared" si="7"/>
        <v>7047000</v>
      </c>
      <c r="R26" s="267">
        <f t="shared" si="8"/>
        <v>0</v>
      </c>
    </row>
    <row r="27" spans="1:22" ht="15.75" x14ac:dyDescent="0.25">
      <c r="A27" s="265" t="s">
        <v>39</v>
      </c>
      <c r="B27" s="222">
        <v>400000</v>
      </c>
      <c r="C27" s="226">
        <f t="shared" si="5"/>
        <v>33333.333333333336</v>
      </c>
      <c r="D27" s="320">
        <f>вода!B42</f>
        <v>32764.799999999999</v>
      </c>
      <c r="E27" s="320">
        <f>вода!C42</f>
        <v>10330</v>
      </c>
      <c r="F27" s="320">
        <f>вода!D42</f>
        <v>168473</v>
      </c>
      <c r="G27" s="320">
        <f>вода!E42</f>
        <v>12721</v>
      </c>
      <c r="H27" s="320">
        <f>вода!F42</f>
        <v>10167</v>
      </c>
      <c r="I27" s="320">
        <f>вода!G42</f>
        <v>10348</v>
      </c>
      <c r="J27" s="320">
        <f>вода!H42</f>
        <v>0</v>
      </c>
      <c r="K27" s="320">
        <f>вода!I42</f>
        <v>9500</v>
      </c>
      <c r="L27" s="320">
        <f>вода!J42</f>
        <v>81757</v>
      </c>
      <c r="M27" s="320">
        <f>вода!K42</f>
        <v>0</v>
      </c>
      <c r="N27" s="320">
        <f>вода!L42</f>
        <v>0</v>
      </c>
      <c r="O27" s="320">
        <f>вода!M42</f>
        <v>0</v>
      </c>
      <c r="P27" s="230">
        <f t="shared" si="6"/>
        <v>336060.8</v>
      </c>
      <c r="Q27" s="231">
        <f t="shared" si="7"/>
        <v>300000</v>
      </c>
      <c r="R27" s="267">
        <f t="shared" si="8"/>
        <v>-36060.799999999988</v>
      </c>
    </row>
    <row r="28" spans="1:22" ht="15.75" x14ac:dyDescent="0.25">
      <c r="A28" s="265" t="s">
        <v>121</v>
      </c>
      <c r="B28" s="222">
        <v>450000</v>
      </c>
      <c r="C28" s="226">
        <f t="shared" si="5"/>
        <v>37500</v>
      </c>
      <c r="D28" s="320">
        <f>канализация!B64</f>
        <v>99780</v>
      </c>
      <c r="E28" s="320">
        <f>канализация!C64</f>
        <v>-71577.38</v>
      </c>
      <c r="F28" s="320">
        <f>канализация!D64</f>
        <v>100581</v>
      </c>
      <c r="G28" s="320">
        <v>19260</v>
      </c>
      <c r="H28" s="320">
        <f>канализация!F64</f>
        <v>64797</v>
      </c>
      <c r="I28" s="320">
        <f>канализация!G64</f>
        <v>116155</v>
      </c>
      <c r="J28" s="320">
        <f>канализация!H64</f>
        <v>52225</v>
      </c>
      <c r="K28" s="320">
        <f>канализация!I64</f>
        <v>48231</v>
      </c>
      <c r="L28" s="320">
        <f>канализация!J64</f>
        <v>16000</v>
      </c>
      <c r="M28" s="320">
        <f>канализация!K64</f>
        <v>0</v>
      </c>
      <c r="N28" s="320">
        <f>канализация!L64</f>
        <v>0</v>
      </c>
      <c r="O28" s="320">
        <f>канализация!M64</f>
        <v>0</v>
      </c>
      <c r="P28" s="230">
        <f t="shared" si="6"/>
        <v>445451.62</v>
      </c>
      <c r="Q28" s="231">
        <f t="shared" si="7"/>
        <v>337500</v>
      </c>
      <c r="R28" s="267">
        <f t="shared" si="8"/>
        <v>-107951.62</v>
      </c>
    </row>
    <row r="29" spans="1:22" ht="15.75" x14ac:dyDescent="0.25">
      <c r="A29" s="265" t="s">
        <v>60</v>
      </c>
      <c r="B29" s="222">
        <v>2100000</v>
      </c>
      <c r="C29" s="226">
        <f t="shared" si="5"/>
        <v>175000</v>
      </c>
      <c r="D29" s="320">
        <f>эл.снабж!B77</f>
        <v>232766.64</v>
      </c>
      <c r="E29" s="320">
        <f>эл.снабж!C77</f>
        <v>279709.18</v>
      </c>
      <c r="F29" s="320">
        <f>эл.снабж!D77</f>
        <v>279624.46000000002</v>
      </c>
      <c r="G29" s="320">
        <v>302425</v>
      </c>
      <c r="H29" s="320">
        <f>эл.снабж!F77</f>
        <v>299153</v>
      </c>
      <c r="I29" s="320">
        <f>эл.снабж!G77</f>
        <v>236063</v>
      </c>
      <c r="J29" s="320">
        <f>эл.снабж!H77</f>
        <v>201173</v>
      </c>
      <c r="K29" s="320">
        <f>эл.снабж!I77</f>
        <v>189418</v>
      </c>
      <c r="L29" s="320">
        <f>эл.снабж!J77</f>
        <v>133984</v>
      </c>
      <c r="M29" s="320">
        <f>эл.снабж!K77</f>
        <v>0</v>
      </c>
      <c r="N29" s="320">
        <f>эл.снабж!L77</f>
        <v>0</v>
      </c>
      <c r="O29" s="320">
        <f>эл.снабж!M77</f>
        <v>0</v>
      </c>
      <c r="P29" s="230">
        <f t="shared" si="6"/>
        <v>2154316.2800000003</v>
      </c>
      <c r="Q29" s="231">
        <f t="shared" si="7"/>
        <v>1575000</v>
      </c>
      <c r="R29" s="267">
        <f t="shared" si="8"/>
        <v>-579316.28000000026</v>
      </c>
      <c r="V29" s="214" t="s">
        <v>61</v>
      </c>
    </row>
    <row r="30" spans="1:22" ht="30" x14ac:dyDescent="0.25">
      <c r="A30" s="265" t="s">
        <v>122</v>
      </c>
      <c r="B30" s="222">
        <v>550000</v>
      </c>
      <c r="C30" s="226">
        <f t="shared" si="5"/>
        <v>45833.333333333336</v>
      </c>
      <c r="D30" s="320">
        <f>'спец авто транспорт'!B47</f>
        <v>55368</v>
      </c>
      <c r="E30" s="320">
        <f>'спец авто транспорт'!C47</f>
        <v>83345</v>
      </c>
      <c r="F30" s="320">
        <f>'спец авто транспорт'!D47</f>
        <v>14706.94</v>
      </c>
      <c r="G30" s="320">
        <v>56188</v>
      </c>
      <c r="H30" s="320">
        <f>'спец авто транспорт'!F47</f>
        <v>82864</v>
      </c>
      <c r="I30" s="320">
        <f>'спец авто транспорт'!G47</f>
        <v>42172</v>
      </c>
      <c r="J30" s="320">
        <f>'спец авто транспорт'!H47</f>
        <v>27689</v>
      </c>
      <c r="K30" s="320">
        <f>'спец авто транспорт'!I47</f>
        <v>47528</v>
      </c>
      <c r="L30" s="320">
        <f>'спец авто транспорт'!J47</f>
        <v>10543</v>
      </c>
      <c r="M30" s="320">
        <f>'спец авто транспорт'!K47</f>
        <v>0</v>
      </c>
      <c r="N30" s="320">
        <f>'спец авто транспорт'!L47</f>
        <v>0</v>
      </c>
      <c r="O30" s="320">
        <f>'спец авто транспорт'!M47</f>
        <v>0</v>
      </c>
      <c r="P30" s="230">
        <f t="shared" si="6"/>
        <v>420403.94</v>
      </c>
      <c r="Q30" s="231">
        <f t="shared" si="7"/>
        <v>412500</v>
      </c>
      <c r="R30" s="267">
        <f t="shared" si="8"/>
        <v>-7903.9400000000023</v>
      </c>
    </row>
    <row r="31" spans="1:22" ht="15.75" x14ac:dyDescent="0.25">
      <c r="A31" s="265" t="s">
        <v>45</v>
      </c>
      <c r="B31" s="222">
        <v>450000</v>
      </c>
      <c r="C31" s="226">
        <f>B31/12</f>
        <v>37500</v>
      </c>
      <c r="D31" s="320">
        <f>'благ-во'!B62</f>
        <v>82340</v>
      </c>
      <c r="E31" s="320">
        <f>'благ-во'!C62</f>
        <v>0</v>
      </c>
      <c r="F31" s="320">
        <f>'благ-во'!D62</f>
        <v>0</v>
      </c>
      <c r="G31" s="320">
        <v>68000</v>
      </c>
      <c r="H31" s="320">
        <f>'благ-во'!F62</f>
        <v>0</v>
      </c>
      <c r="I31" s="320">
        <f>'благ-во'!G62</f>
        <v>20630</v>
      </c>
      <c r="J31" s="320">
        <f>'благ-во'!H62</f>
        <v>26716</v>
      </c>
      <c r="K31" s="320">
        <f>'благ-во'!I62</f>
        <v>246607</v>
      </c>
      <c r="L31" s="320">
        <f>'благ-во'!J62</f>
        <v>14846</v>
      </c>
      <c r="M31" s="320">
        <f>'благ-во'!K62</f>
        <v>0</v>
      </c>
      <c r="N31" s="320">
        <f>'благ-во'!L62</f>
        <v>0</v>
      </c>
      <c r="O31" s="320">
        <f>'благ-во'!M62</f>
        <v>0</v>
      </c>
      <c r="P31" s="230">
        <f t="shared" si="6"/>
        <v>459139</v>
      </c>
      <c r="Q31" s="231">
        <f t="shared" si="7"/>
        <v>337500</v>
      </c>
      <c r="R31" s="267">
        <f t="shared" ref="R31" si="9">Q31-P31</f>
        <v>-121639</v>
      </c>
    </row>
    <row r="32" spans="1:22" ht="30" x14ac:dyDescent="0.25">
      <c r="A32" s="265" t="s">
        <v>141</v>
      </c>
      <c r="B32" s="222">
        <v>3100000</v>
      </c>
      <c r="C32" s="226">
        <f t="shared" si="5"/>
        <v>258333.33333333334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6"/>
        <v>0</v>
      </c>
      <c r="Q32" s="316" t="s">
        <v>123</v>
      </c>
      <c r="R32" s="319">
        <f>B32-P32</f>
        <v>3100000</v>
      </c>
    </row>
    <row r="33" spans="1:19" ht="15.75" x14ac:dyDescent="0.25">
      <c r="A33" s="265" t="s">
        <v>62</v>
      </c>
      <c r="B33" s="222">
        <v>800000</v>
      </c>
      <c r="C33" s="226">
        <f t="shared" si="5"/>
        <v>66666.666666666672</v>
      </c>
      <c r="D33" s="266"/>
      <c r="E33" s="266">
        <f>104000+696000</f>
        <v>800000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30">
        <f t="shared" si="6"/>
        <v>800000</v>
      </c>
      <c r="Q33" s="316" t="s">
        <v>123</v>
      </c>
      <c r="R33" s="319">
        <f t="shared" ref="R33:R35" si="10">B33-P33</f>
        <v>0</v>
      </c>
    </row>
    <row r="34" spans="1:19" ht="15.75" x14ac:dyDescent="0.25">
      <c r="A34" s="265" t="s">
        <v>139</v>
      </c>
      <c r="B34" s="233">
        <v>100000</v>
      </c>
      <c r="C34" s="226">
        <f t="shared" si="5"/>
        <v>8333.3333333333339</v>
      </c>
      <c r="D34" s="270"/>
      <c r="E34" s="270">
        <f>87000+13000</f>
        <v>100000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6"/>
        <v>100000</v>
      </c>
      <c r="Q34" s="383" t="s">
        <v>123</v>
      </c>
      <c r="R34" s="319">
        <f t="shared" si="10"/>
        <v>0</v>
      </c>
    </row>
    <row r="35" spans="1:19" ht="15.75" x14ac:dyDescent="0.25">
      <c r="A35" s="269" t="s">
        <v>63</v>
      </c>
      <c r="B35" s="233">
        <v>241600</v>
      </c>
      <c r="C35" s="226">
        <f t="shared" si="5"/>
        <v>20133.333333333332</v>
      </c>
      <c r="D35" s="270"/>
      <c r="E35" s="270"/>
      <c r="F35" s="270"/>
      <c r="G35" s="270">
        <v>241600</v>
      </c>
      <c r="H35" s="270"/>
      <c r="I35" s="270"/>
      <c r="J35" s="270"/>
      <c r="K35" s="270"/>
      <c r="L35" s="270"/>
      <c r="M35" s="270"/>
      <c r="N35" s="270"/>
      <c r="O35" s="270"/>
      <c r="P35" s="230">
        <f t="shared" si="6"/>
        <v>241600</v>
      </c>
      <c r="Q35" s="316" t="s">
        <v>123</v>
      </c>
      <c r="R35" s="319">
        <f t="shared" si="10"/>
        <v>0</v>
      </c>
    </row>
    <row r="36" spans="1:19" ht="15.75" x14ac:dyDescent="0.25">
      <c r="A36" s="269" t="s">
        <v>140</v>
      </c>
      <c r="B36" s="233">
        <v>30200</v>
      </c>
      <c r="C36" s="234">
        <f t="shared" si="5"/>
        <v>2516.6666666666665</v>
      </c>
      <c r="D36" s="270"/>
      <c r="E36" s="270"/>
      <c r="F36" s="270"/>
      <c r="G36" s="270">
        <v>30200</v>
      </c>
      <c r="H36" s="270"/>
      <c r="I36" s="270"/>
      <c r="J36" s="270"/>
      <c r="K36" s="270"/>
      <c r="L36" s="270"/>
      <c r="M36" s="270"/>
      <c r="N36" s="270"/>
      <c r="O36" s="270"/>
      <c r="P36" s="364"/>
      <c r="Q36" s="365"/>
      <c r="R36" s="366"/>
    </row>
    <row r="37" spans="1:19" ht="16.5" thickBot="1" x14ac:dyDescent="0.3">
      <c r="A37" s="295" t="s">
        <v>47</v>
      </c>
      <c r="B37" s="272">
        <v>2358504</v>
      </c>
      <c r="C37" s="273">
        <f t="shared" si="5"/>
        <v>196542</v>
      </c>
      <c r="D37" s="323">
        <f>'рез фонд'!B55</f>
        <v>110432</v>
      </c>
      <c r="E37" s="323">
        <f>'рез фонд'!C55</f>
        <v>10000</v>
      </c>
      <c r="F37" s="323">
        <f>'рез фонд'!D55</f>
        <v>161000</v>
      </c>
      <c r="G37" s="323">
        <f>'рез фонд'!E55</f>
        <v>15000</v>
      </c>
      <c r="H37" s="323">
        <v>476232</v>
      </c>
      <c r="I37" s="323">
        <f>'рез фонд'!G55</f>
        <v>441488</v>
      </c>
      <c r="J37" s="323">
        <f>'рез фонд'!H55</f>
        <v>64500</v>
      </c>
      <c r="K37" s="323">
        <f>'рез фонд'!I55</f>
        <v>459785</v>
      </c>
      <c r="L37" s="323">
        <f>'рез фонд'!J55</f>
        <v>0</v>
      </c>
      <c r="M37" s="323">
        <f>'рез фонд'!K55</f>
        <v>0</v>
      </c>
      <c r="N37" s="323">
        <f>'рез фонд'!L55</f>
        <v>0</v>
      </c>
      <c r="O37" s="323">
        <f>'рез фонд'!M55</f>
        <v>0</v>
      </c>
      <c r="P37" s="275">
        <f t="shared" si="6"/>
        <v>1738437</v>
      </c>
      <c r="Q37" s="317" t="s">
        <v>123</v>
      </c>
      <c r="R37" s="318">
        <f t="shared" ref="R37" si="11">B37-P37</f>
        <v>620067</v>
      </c>
      <c r="S37" s="271"/>
    </row>
    <row r="38" spans="1:19" ht="31.5" x14ac:dyDescent="0.25">
      <c r="A38" s="296" t="s">
        <v>64</v>
      </c>
      <c r="B38" s="289">
        <f t="shared" ref="B38:P38" si="12">SUM(B19:B37)</f>
        <v>41666904</v>
      </c>
      <c r="C38" s="289">
        <f t="shared" si="12"/>
        <v>3472242.0000000005</v>
      </c>
      <c r="D38" s="289">
        <f t="shared" si="12"/>
        <v>2395789.5</v>
      </c>
      <c r="E38" s="289">
        <f t="shared" si="12"/>
        <v>4903578.29</v>
      </c>
      <c r="F38" s="289">
        <f t="shared" si="12"/>
        <v>2798348.96</v>
      </c>
      <c r="G38" s="289">
        <f t="shared" si="12"/>
        <v>2318915</v>
      </c>
      <c r="H38" s="289">
        <f t="shared" si="12"/>
        <v>4079355</v>
      </c>
      <c r="I38" s="289">
        <f t="shared" si="12"/>
        <v>3543577</v>
      </c>
      <c r="J38" s="289">
        <f t="shared" si="12"/>
        <v>3087588</v>
      </c>
      <c r="K38" s="289">
        <f t="shared" si="12"/>
        <v>3546620</v>
      </c>
      <c r="L38" s="289">
        <f t="shared" si="12"/>
        <v>3042500</v>
      </c>
      <c r="M38" s="289">
        <f t="shared" si="12"/>
        <v>0</v>
      </c>
      <c r="N38" s="289">
        <f t="shared" si="12"/>
        <v>0</v>
      </c>
      <c r="O38" s="289">
        <f t="shared" si="12"/>
        <v>0</v>
      </c>
      <c r="P38" s="289">
        <f t="shared" si="12"/>
        <v>29686071.750000004</v>
      </c>
      <c r="Q38" s="289" t="s">
        <v>123</v>
      </c>
      <c r="R38" s="289">
        <f>SUM(R19:R37)</f>
        <v>3191482.2500000009</v>
      </c>
      <c r="S38" s="271"/>
    </row>
    <row r="39" spans="1:19" ht="15.75" x14ac:dyDescent="0.25">
      <c r="A39" s="290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1"/>
    </row>
    <row r="40" spans="1:19" ht="15.75" x14ac:dyDescent="0.25">
      <c r="A40" s="293" t="s">
        <v>66</v>
      </c>
      <c r="B40" s="222">
        <v>7560000</v>
      </c>
      <c r="C40" s="226">
        <f t="shared" ref="C40:C45" si="13">B40/12</f>
        <v>630000</v>
      </c>
      <c r="D40" s="266"/>
      <c r="E40" s="266"/>
      <c r="F40" s="266">
        <f>319494.24+177975</f>
        <v>497469.24</v>
      </c>
      <c r="G40" s="266">
        <v>2302175</v>
      </c>
      <c r="H40" s="266"/>
      <c r="I40" s="266">
        <v>608700</v>
      </c>
      <c r="J40" s="266"/>
      <c r="K40" s="266"/>
      <c r="L40" s="266">
        <v>2091854</v>
      </c>
      <c r="M40" s="266"/>
      <c r="N40" s="266"/>
      <c r="O40" s="266"/>
      <c r="P40" s="230">
        <f>SUM(D40:O40)</f>
        <v>5500198.2400000002</v>
      </c>
      <c r="Q40" s="319" t="s">
        <v>123</v>
      </c>
      <c r="R40" s="291">
        <f t="shared" ref="R40:R45" si="14">B40-P40</f>
        <v>2059801.7599999998</v>
      </c>
    </row>
    <row r="41" spans="1:19" ht="15.75" x14ac:dyDescent="0.25">
      <c r="A41" s="220" t="s">
        <v>142</v>
      </c>
      <c r="B41" s="252">
        <v>274000</v>
      </c>
      <c r="C41" s="226">
        <f t="shared" si="13"/>
        <v>22833.333333333332</v>
      </c>
      <c r="D41" s="268"/>
      <c r="E41" s="268"/>
      <c r="F41" s="268"/>
      <c r="G41" s="268"/>
      <c r="H41" s="268"/>
      <c r="I41" s="268"/>
      <c r="J41" s="268"/>
      <c r="K41" s="268"/>
      <c r="L41" s="268">
        <v>62600</v>
      </c>
      <c r="M41" s="268"/>
      <c r="N41" s="268"/>
      <c r="O41" s="268"/>
      <c r="P41" s="230">
        <f t="shared" ref="P41:P45" si="15">SUM(D41:O41)</f>
        <v>62600</v>
      </c>
      <c r="Q41" s="316" t="s">
        <v>123</v>
      </c>
      <c r="R41" s="291">
        <f t="shared" si="14"/>
        <v>211400</v>
      </c>
    </row>
    <row r="42" spans="1:19" ht="15.75" x14ac:dyDescent="0.25">
      <c r="A42" s="220" t="s">
        <v>143</v>
      </c>
      <c r="B42" s="252">
        <v>300000</v>
      </c>
      <c r="C42" s="226">
        <f t="shared" si="13"/>
        <v>25000</v>
      </c>
      <c r="D42" s="268">
        <v>150000</v>
      </c>
      <c r="E42" s="268"/>
      <c r="F42" s="268">
        <v>150000</v>
      </c>
      <c r="G42" s="268"/>
      <c r="H42" s="268"/>
      <c r="I42" s="268"/>
      <c r="J42" s="268"/>
      <c r="K42" s="268"/>
      <c r="L42" s="268"/>
      <c r="M42" s="268"/>
      <c r="N42" s="268"/>
      <c r="O42" s="268"/>
      <c r="P42" s="230">
        <f t="shared" si="15"/>
        <v>300000</v>
      </c>
      <c r="Q42" s="316" t="s">
        <v>123</v>
      </c>
      <c r="R42" s="291">
        <f t="shared" si="14"/>
        <v>0</v>
      </c>
    </row>
    <row r="43" spans="1:19" ht="15.75" x14ac:dyDescent="0.25">
      <c r="A43" s="265" t="s">
        <v>144</v>
      </c>
      <c r="B43" s="222">
        <v>2800000</v>
      </c>
      <c r="C43" s="226">
        <f t="shared" si="13"/>
        <v>233333.33333333334</v>
      </c>
      <c r="D43" s="266">
        <v>1500000</v>
      </c>
      <c r="E43" s="266"/>
      <c r="F43" s="266">
        <f>1500000+515000+40000-800000+4165.6+400+10300</f>
        <v>1269865.6000000001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5"/>
        <v>2769865.6</v>
      </c>
      <c r="Q43" s="316" t="s">
        <v>123</v>
      </c>
      <c r="R43" s="291">
        <f t="shared" si="14"/>
        <v>30134.399999999907</v>
      </c>
    </row>
    <row r="44" spans="1:19" ht="15.75" x14ac:dyDescent="0.25">
      <c r="A44" s="265" t="s">
        <v>145</v>
      </c>
      <c r="B44" s="222">
        <v>800000</v>
      </c>
      <c r="C44" s="226">
        <f>B44/12</f>
        <v>66666.666666666672</v>
      </c>
      <c r="D44" s="266"/>
      <c r="E44" s="266"/>
      <c r="F44" s="266">
        <v>800000</v>
      </c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5"/>
        <v>800000</v>
      </c>
      <c r="Q44" s="316" t="s">
        <v>123</v>
      </c>
      <c r="R44" s="291">
        <f t="shared" si="14"/>
        <v>0</v>
      </c>
    </row>
    <row r="45" spans="1:19" ht="15.75" x14ac:dyDescent="0.25">
      <c r="A45" s="265" t="s">
        <v>146</v>
      </c>
      <c r="B45" s="222">
        <v>350000</v>
      </c>
      <c r="C45" s="226">
        <f t="shared" si="13"/>
        <v>29166.666666666668</v>
      </c>
      <c r="D45" s="266">
        <v>152715</v>
      </c>
      <c r="E45" s="266"/>
      <c r="F45" s="266"/>
      <c r="G45" s="266"/>
      <c r="H45" s="266"/>
      <c r="I45" s="266"/>
      <c r="J45" s="266">
        <v>195690</v>
      </c>
      <c r="K45" s="266"/>
      <c r="L45" s="266"/>
      <c r="M45" s="266"/>
      <c r="N45" s="266"/>
      <c r="O45" s="266"/>
      <c r="P45" s="230">
        <f t="shared" si="15"/>
        <v>348405</v>
      </c>
      <c r="Q45" s="316" t="s">
        <v>123</v>
      </c>
      <c r="R45" s="291">
        <f t="shared" si="14"/>
        <v>1595</v>
      </c>
    </row>
    <row r="46" spans="1:19" ht="16.5" thickBot="1" x14ac:dyDescent="0.3">
      <c r="A46" s="265" t="s">
        <v>147</v>
      </c>
      <c r="B46" s="222">
        <v>250000</v>
      </c>
      <c r="C46" s="226">
        <f t="shared" ref="C46" si="16">B46/12</f>
        <v>20833.333333333332</v>
      </c>
      <c r="D46" s="274"/>
      <c r="E46" s="274"/>
      <c r="F46" s="274"/>
      <c r="G46" s="274"/>
      <c r="H46" s="274"/>
      <c r="I46" s="274"/>
      <c r="J46" s="274">
        <v>250000</v>
      </c>
      <c r="K46" s="274"/>
      <c r="L46" s="274"/>
      <c r="M46" s="274"/>
      <c r="N46" s="274"/>
      <c r="O46" s="274"/>
      <c r="P46" s="275"/>
      <c r="Q46" s="318"/>
      <c r="R46" s="297"/>
    </row>
    <row r="47" spans="1:19" ht="31.5" x14ac:dyDescent="0.25">
      <c r="A47" s="294" t="s">
        <v>65</v>
      </c>
      <c r="B47" s="289">
        <f t="shared" ref="B47:P47" si="17">SUM(B40:B46)</f>
        <v>12334000</v>
      </c>
      <c r="C47" s="289">
        <f t="shared" si="17"/>
        <v>1027833.3333333334</v>
      </c>
      <c r="D47" s="289">
        <f t="shared" si="17"/>
        <v>1802715</v>
      </c>
      <c r="E47" s="289">
        <f t="shared" si="17"/>
        <v>0</v>
      </c>
      <c r="F47" s="289">
        <f t="shared" si="17"/>
        <v>2717334.84</v>
      </c>
      <c r="G47" s="289">
        <f t="shared" si="17"/>
        <v>2302175</v>
      </c>
      <c r="H47" s="289">
        <f t="shared" si="17"/>
        <v>0</v>
      </c>
      <c r="I47" s="289">
        <f t="shared" si="17"/>
        <v>608700</v>
      </c>
      <c r="J47" s="289">
        <f t="shared" si="17"/>
        <v>445690</v>
      </c>
      <c r="K47" s="289">
        <f t="shared" si="17"/>
        <v>0</v>
      </c>
      <c r="L47" s="289">
        <f t="shared" si="17"/>
        <v>2154454</v>
      </c>
      <c r="M47" s="289">
        <f t="shared" si="17"/>
        <v>0</v>
      </c>
      <c r="N47" s="289">
        <f t="shared" si="17"/>
        <v>0</v>
      </c>
      <c r="O47" s="289">
        <f t="shared" si="17"/>
        <v>0</v>
      </c>
      <c r="P47" s="289">
        <f t="shared" si="17"/>
        <v>9781068.8399999999</v>
      </c>
      <c r="Q47" s="289" t="s">
        <v>123</v>
      </c>
      <c r="R47" s="289">
        <f>SUM(R40:R46)</f>
        <v>2302931.1599999997</v>
      </c>
      <c r="S47" s="271"/>
    </row>
    <row r="48" spans="1:19" ht="15.75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71"/>
    </row>
    <row r="49" spans="1:19" ht="15.75" x14ac:dyDescent="0.25">
      <c r="A49" s="292" t="s">
        <v>48</v>
      </c>
      <c r="B49" s="222">
        <f t="shared" ref="B49:P49" si="18">B38+B47</f>
        <v>54000904</v>
      </c>
      <c r="C49" s="226">
        <f t="shared" si="18"/>
        <v>4500075.333333334</v>
      </c>
      <c r="D49" s="222">
        <f t="shared" si="18"/>
        <v>4198504.5</v>
      </c>
      <c r="E49" s="222">
        <f t="shared" si="18"/>
        <v>4903578.29</v>
      </c>
      <c r="F49" s="222">
        <f t="shared" si="18"/>
        <v>5515683.7999999998</v>
      </c>
      <c r="G49" s="222">
        <f>G38+G47</f>
        <v>4621090</v>
      </c>
      <c r="H49" s="222">
        <f t="shared" si="18"/>
        <v>4079355</v>
      </c>
      <c r="I49" s="222">
        <f t="shared" si="18"/>
        <v>4152277</v>
      </c>
      <c r="J49" s="222">
        <f t="shared" si="18"/>
        <v>3533278</v>
      </c>
      <c r="K49" s="222">
        <f t="shared" si="18"/>
        <v>3546620</v>
      </c>
      <c r="L49" s="222">
        <f>L38+L47</f>
        <v>5196954</v>
      </c>
      <c r="M49" s="222">
        <f t="shared" si="18"/>
        <v>0</v>
      </c>
      <c r="N49" s="222">
        <f t="shared" si="18"/>
        <v>0</v>
      </c>
      <c r="O49" s="222">
        <f t="shared" si="18"/>
        <v>0</v>
      </c>
      <c r="P49" s="222">
        <f t="shared" si="18"/>
        <v>39467140.590000004</v>
      </c>
      <c r="Q49" s="222" t="s">
        <v>123</v>
      </c>
      <c r="R49" s="267">
        <f>R38+R47</f>
        <v>5494413.4100000001</v>
      </c>
    </row>
    <row r="50" spans="1:19" ht="15.75" x14ac:dyDescent="0.25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84"/>
      <c r="R50" s="212"/>
    </row>
    <row r="51" spans="1:19" s="288" customFormat="1" ht="24.75" customHeight="1" x14ac:dyDescent="0.25">
      <c r="A51" s="285" t="s">
        <v>116</v>
      </c>
      <c r="B51" s="286"/>
      <c r="C51" s="286"/>
      <c r="D51" s="287">
        <v>1480675.35</v>
      </c>
      <c r="E51" s="287">
        <v>317648.90000000002</v>
      </c>
      <c r="F51" s="287">
        <v>1373865.95</v>
      </c>
      <c r="G51" s="287">
        <v>967202</v>
      </c>
      <c r="H51" s="287">
        <v>1176497</v>
      </c>
      <c r="I51" s="287">
        <v>1284824</v>
      </c>
      <c r="J51" s="287">
        <v>1825344</v>
      </c>
      <c r="K51" s="287">
        <v>2089714</v>
      </c>
      <c r="L51" s="287">
        <v>2769717</v>
      </c>
      <c r="M51" s="287"/>
      <c r="N51" s="287"/>
      <c r="O51" s="358"/>
      <c r="P51" s="206"/>
      <c r="Q51" s="206"/>
      <c r="R51" s="206"/>
    </row>
    <row r="52" spans="1:19" s="207" customFormat="1" ht="15.75" x14ac:dyDescent="0.25">
      <c r="A52" s="360"/>
      <c r="B52" s="385" t="s">
        <v>218</v>
      </c>
      <c r="C52" s="385"/>
      <c r="D52" s="386"/>
      <c r="E52" s="386">
        <v>2000000</v>
      </c>
      <c r="F52" s="386">
        <v>-2000000</v>
      </c>
      <c r="G52" s="386"/>
      <c r="H52" s="386"/>
      <c r="I52" s="386"/>
      <c r="J52" s="386"/>
      <c r="K52" s="386"/>
      <c r="L52" s="386"/>
      <c r="M52" s="386"/>
      <c r="N52" s="386"/>
      <c r="O52" s="386"/>
      <c r="P52" s="359"/>
      <c r="Q52" s="359"/>
      <c r="R52" s="359"/>
      <c r="S52" s="362"/>
    </row>
    <row r="53" spans="1:19" ht="15.75" x14ac:dyDescent="0.25">
      <c r="A53" s="279"/>
      <c r="B53" s="276"/>
      <c r="C53" s="276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359"/>
      <c r="Q53" s="359"/>
      <c r="R53" s="359"/>
    </row>
    <row r="54" spans="1:19" s="210" customFormat="1" ht="15.75" x14ac:dyDescent="0.25">
      <c r="A54" s="209"/>
      <c r="B54" s="444" t="s">
        <v>131</v>
      </c>
      <c r="C54" s="280" t="s">
        <v>132</v>
      </c>
      <c r="D54" s="281">
        <v>10300</v>
      </c>
      <c r="E54" s="281">
        <v>8400</v>
      </c>
      <c r="F54" s="281">
        <v>42000</v>
      </c>
      <c r="G54" s="281">
        <v>36700</v>
      </c>
      <c r="H54" s="281">
        <v>200</v>
      </c>
      <c r="I54" s="281"/>
      <c r="J54" s="281">
        <v>25000</v>
      </c>
      <c r="K54" s="281">
        <v>213570</v>
      </c>
      <c r="L54" s="281">
        <v>34000</v>
      </c>
      <c r="M54" s="281"/>
      <c r="N54" s="281"/>
      <c r="O54" s="281"/>
      <c r="P54" s="359"/>
      <c r="Q54" s="359"/>
      <c r="R54" s="359"/>
    </row>
    <row r="55" spans="1:19" s="210" customFormat="1" ht="15.75" x14ac:dyDescent="0.25">
      <c r="A55" s="209"/>
      <c r="B55" s="444"/>
      <c r="C55" s="280" t="s">
        <v>133</v>
      </c>
      <c r="D55" s="281">
        <v>8400</v>
      </c>
      <c r="E55" s="281">
        <v>42000</v>
      </c>
      <c r="F55" s="404">
        <v>36700</v>
      </c>
      <c r="G55" s="281">
        <v>200</v>
      </c>
      <c r="H55" s="281"/>
      <c r="I55" s="281">
        <v>25000</v>
      </c>
      <c r="J55" s="281">
        <v>213570</v>
      </c>
      <c r="K55" s="281">
        <v>34000</v>
      </c>
      <c r="L55" s="281">
        <v>25900</v>
      </c>
      <c r="M55" s="281"/>
      <c r="N55" s="281"/>
      <c r="O55" s="281"/>
      <c r="P55" s="359"/>
      <c r="Q55" s="359"/>
      <c r="R55" s="359"/>
    </row>
    <row r="56" spans="1:19" s="395" customFormat="1" ht="15.75" x14ac:dyDescent="0.25">
      <c r="A56" s="389"/>
      <c r="B56" s="390"/>
      <c r="C56" s="391"/>
      <c r="D56" s="392"/>
      <c r="E56" s="392"/>
      <c r="F56" s="393"/>
      <c r="G56" s="392"/>
      <c r="H56" s="392"/>
      <c r="I56" s="392"/>
      <c r="J56" s="392"/>
      <c r="K56" s="392"/>
      <c r="L56" s="392"/>
      <c r="M56" s="392"/>
      <c r="N56" s="392"/>
      <c r="O56" s="392"/>
      <c r="P56" s="394"/>
      <c r="Q56" s="394"/>
      <c r="R56" s="394"/>
    </row>
    <row r="57" spans="1:19" s="395" customFormat="1" ht="15.75" x14ac:dyDescent="0.25">
      <c r="A57" s="389"/>
      <c r="B57" s="448" t="s">
        <v>219</v>
      </c>
      <c r="C57" s="396"/>
      <c r="D57" s="397"/>
      <c r="E57" s="397"/>
      <c r="F57" s="398">
        <v>0</v>
      </c>
      <c r="G57" s="397">
        <v>241290</v>
      </c>
      <c r="H57" s="397">
        <v>80600</v>
      </c>
      <c r="I57" s="397">
        <v>20980</v>
      </c>
      <c r="J57" s="397">
        <v>75870</v>
      </c>
      <c r="K57" s="397"/>
      <c r="L57" s="397">
        <v>207320</v>
      </c>
      <c r="M57" s="397"/>
      <c r="N57" s="397"/>
      <c r="O57" s="397"/>
      <c r="P57" s="394"/>
      <c r="Q57" s="394"/>
      <c r="R57" s="394"/>
    </row>
    <row r="58" spans="1:19" s="395" customFormat="1" ht="15.75" x14ac:dyDescent="0.25">
      <c r="A58" s="389"/>
      <c r="B58" s="448"/>
      <c r="C58" s="396"/>
      <c r="D58" s="397"/>
      <c r="E58" s="397"/>
      <c r="F58" s="398">
        <v>241290</v>
      </c>
      <c r="G58" s="397">
        <v>80600</v>
      </c>
      <c r="H58" s="397">
        <v>20980</v>
      </c>
      <c r="I58" s="397">
        <v>75870</v>
      </c>
      <c r="J58" s="397">
        <v>0</v>
      </c>
      <c r="K58" s="397">
        <v>207320</v>
      </c>
      <c r="L58" s="397">
        <v>34745</v>
      </c>
      <c r="M58" s="397"/>
      <c r="N58" s="397"/>
      <c r="O58" s="397"/>
      <c r="P58" s="394"/>
      <c r="Q58" s="394"/>
      <c r="R58" s="394"/>
    </row>
    <row r="59" spans="1:19" s="362" customFormat="1" ht="15.75" x14ac:dyDescent="0.25">
      <c r="A59" s="360"/>
      <c r="B59" s="359"/>
      <c r="C59" s="359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59"/>
      <c r="Q59" s="359"/>
      <c r="R59" s="359"/>
    </row>
    <row r="60" spans="1:19" s="207" customFormat="1" ht="15.75" x14ac:dyDescent="0.25">
      <c r="A60" s="360"/>
      <c r="B60" s="445" t="s">
        <v>134</v>
      </c>
      <c r="C60" s="282" t="s">
        <v>132</v>
      </c>
      <c r="D60" s="357">
        <v>-3608</v>
      </c>
      <c r="E60" s="357">
        <f>D61</f>
        <v>-981.49</v>
      </c>
      <c r="F60" s="357">
        <v>0</v>
      </c>
      <c r="G60" s="357"/>
      <c r="H60" s="357"/>
      <c r="I60" s="357"/>
      <c r="J60" s="357"/>
      <c r="K60" s="357">
        <v>856</v>
      </c>
      <c r="L60" s="357">
        <v>1091</v>
      </c>
      <c r="M60" s="357"/>
      <c r="N60" s="357"/>
      <c r="O60" s="357"/>
      <c r="P60" s="359"/>
      <c r="Q60" s="359"/>
      <c r="R60" s="359"/>
      <c r="S60" s="362"/>
    </row>
    <row r="61" spans="1:19" s="207" customFormat="1" ht="15.75" x14ac:dyDescent="0.25">
      <c r="A61" s="360"/>
      <c r="B61" s="445"/>
      <c r="C61" s="282" t="s">
        <v>133</v>
      </c>
      <c r="D61" s="357">
        <v>-981.49</v>
      </c>
      <c r="E61" s="357">
        <v>0</v>
      </c>
      <c r="F61" s="357">
        <v>-145</v>
      </c>
      <c r="G61" s="357"/>
      <c r="H61" s="357"/>
      <c r="I61" s="357">
        <v>0</v>
      </c>
      <c r="J61" s="357">
        <v>856</v>
      </c>
      <c r="K61" s="357">
        <v>1091</v>
      </c>
      <c r="L61" s="357"/>
      <c r="M61" s="357"/>
      <c r="N61" s="357"/>
      <c r="O61" s="357"/>
      <c r="P61" s="359"/>
      <c r="Q61" s="359"/>
      <c r="R61" s="359"/>
      <c r="S61" s="362"/>
    </row>
    <row r="62" spans="1:19" s="362" customFormat="1" ht="15.75" x14ac:dyDescent="0.25">
      <c r="A62" s="360"/>
      <c r="B62" s="359"/>
      <c r="C62" s="359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59"/>
      <c r="Q62" s="359"/>
      <c r="R62" s="359"/>
    </row>
    <row r="63" spans="1:19" s="362" customFormat="1" ht="15.75" x14ac:dyDescent="0.25">
      <c r="A63" s="360"/>
      <c r="B63" s="443" t="s">
        <v>135</v>
      </c>
      <c r="C63" s="387" t="s">
        <v>136</v>
      </c>
      <c r="D63" s="377">
        <v>3470709.04</v>
      </c>
      <c r="E63" s="377">
        <v>5839570.7300000004</v>
      </c>
      <c r="F63" s="377">
        <v>6572045.8499999996</v>
      </c>
      <c r="G63" s="377">
        <v>4214426</v>
      </c>
      <c r="H63" s="377">
        <v>4288650</v>
      </c>
      <c r="I63" s="377">
        <v>4260703</v>
      </c>
      <c r="J63" s="377">
        <v>4073916</v>
      </c>
      <c r="K63" s="377">
        <v>3812795</v>
      </c>
      <c r="L63" s="377">
        <v>5878048</v>
      </c>
      <c r="M63" s="377"/>
      <c r="N63" s="377"/>
      <c r="O63" s="377"/>
      <c r="P63" s="359"/>
      <c r="Q63" s="359"/>
      <c r="R63" s="359"/>
    </row>
    <row r="64" spans="1:19" s="362" customFormat="1" ht="15.75" x14ac:dyDescent="0.25">
      <c r="A64" s="360"/>
      <c r="B64" s="443"/>
      <c r="C64" s="387" t="s">
        <v>137</v>
      </c>
      <c r="D64" s="377">
        <v>4198917.79</v>
      </c>
      <c r="E64" s="377">
        <v>7002597.1799999997</v>
      </c>
      <c r="F64" s="377">
        <v>5515828.7999999998</v>
      </c>
      <c r="G64" s="377">
        <v>4621090</v>
      </c>
      <c r="H64" s="377">
        <v>4079355</v>
      </c>
      <c r="I64" s="377">
        <v>4152277</v>
      </c>
      <c r="J64" s="377">
        <v>3533396</v>
      </c>
      <c r="K64" s="377">
        <v>3548425</v>
      </c>
      <c r="L64" s="377">
        <v>5198045</v>
      </c>
      <c r="M64" s="377"/>
      <c r="N64" s="377"/>
      <c r="O64" s="377"/>
      <c r="P64" s="359"/>
      <c r="Q64" s="359"/>
      <c r="R64" s="359"/>
    </row>
    <row r="65" spans="1:19" s="362" customFormat="1" ht="15.75" x14ac:dyDescent="0.25">
      <c r="A65" s="360"/>
      <c r="B65" s="359"/>
      <c r="C65" s="359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59"/>
      <c r="Q65" s="359"/>
      <c r="R65" s="359"/>
    </row>
    <row r="66" spans="1:19" s="362" customFormat="1" ht="15.75" x14ac:dyDescent="0.25">
      <c r="A66" s="360"/>
      <c r="B66" s="447" t="s">
        <v>187</v>
      </c>
      <c r="C66" s="447"/>
      <c r="D66" s="377">
        <v>0</v>
      </c>
      <c r="E66" s="377">
        <v>100000</v>
      </c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59"/>
      <c r="Q66" s="359"/>
      <c r="R66" s="359"/>
    </row>
    <row r="67" spans="1:19" s="362" customFormat="1" ht="15.75" x14ac:dyDescent="0.25">
      <c r="A67" s="360"/>
      <c r="B67" s="446" t="s">
        <v>161</v>
      </c>
      <c r="C67" s="399" t="s">
        <v>136</v>
      </c>
      <c r="D67" s="400">
        <f>D63-D16</f>
        <v>0</v>
      </c>
      <c r="E67" s="400">
        <f>E63-E16+канализация!C12-E66</f>
        <v>8.149072527885437E-10</v>
      </c>
      <c r="F67" s="400">
        <f>F63-F16-F66+F52</f>
        <v>0</v>
      </c>
      <c r="G67" s="400"/>
      <c r="H67" s="400"/>
      <c r="I67" s="400"/>
      <c r="J67" s="400"/>
      <c r="K67" s="400"/>
      <c r="L67" s="400"/>
      <c r="M67" s="400"/>
      <c r="N67" s="400"/>
      <c r="O67" s="400"/>
      <c r="P67" s="359"/>
      <c r="Q67" s="359"/>
      <c r="R67" s="359"/>
    </row>
    <row r="68" spans="1:19" s="361" customFormat="1" ht="15.75" x14ac:dyDescent="0.25">
      <c r="B68" s="446"/>
      <c r="C68" s="399" t="s">
        <v>137</v>
      </c>
      <c r="D68" s="400">
        <f>D64-D49+D61-D60-D12</f>
        <v>-0.19999999996252882</v>
      </c>
      <c r="E68" s="400">
        <f>E64-E49+E61-E60-E12-E52-E66</f>
        <v>0.37999999988824129</v>
      </c>
      <c r="F68" s="400">
        <f>F64-F49+F61-F60-F12-F66</f>
        <v>0</v>
      </c>
      <c r="G68" s="400">
        <f t="shared" ref="G68:O68" si="19">G64-G49+G61-G60-G12</f>
        <v>0</v>
      </c>
      <c r="H68" s="400">
        <f t="shared" si="19"/>
        <v>0</v>
      </c>
      <c r="I68" s="400">
        <f t="shared" si="19"/>
        <v>0</v>
      </c>
      <c r="J68" s="400">
        <f t="shared" si="19"/>
        <v>0</v>
      </c>
      <c r="K68" s="400">
        <f t="shared" si="19"/>
        <v>0</v>
      </c>
      <c r="L68" s="400">
        <f t="shared" si="19"/>
        <v>0</v>
      </c>
      <c r="M68" s="400">
        <f t="shared" si="19"/>
        <v>0</v>
      </c>
      <c r="N68" s="400">
        <f t="shared" si="19"/>
        <v>0</v>
      </c>
      <c r="O68" s="400">
        <f t="shared" si="19"/>
        <v>0</v>
      </c>
      <c r="P68" s="363"/>
    </row>
    <row r="69" spans="1:19" s="376" customFormat="1" x14ac:dyDescent="0.25">
      <c r="A69" s="373"/>
      <c r="B69" s="446"/>
      <c r="C69" s="401" t="s">
        <v>184</v>
      </c>
      <c r="D69" s="402">
        <f>B4+D16-D49-D51-D60+D61-D12</f>
        <v>-0.19999999949686753</v>
      </c>
      <c r="E69" s="402">
        <f>D51+E16-E49-E51-E60+E61-E12-E52-канализация!C12</f>
        <v>0.37999999930616468</v>
      </c>
      <c r="F69" s="402">
        <f>E51+F16-F49-F51-F60+F61-F12+F66-F52</f>
        <v>0</v>
      </c>
      <c r="G69" s="402"/>
      <c r="H69" s="402"/>
      <c r="I69" s="402"/>
      <c r="J69" s="402"/>
      <c r="K69" s="402"/>
      <c r="L69" s="402"/>
      <c r="M69" s="402"/>
      <c r="N69" s="402"/>
      <c r="O69" s="402"/>
      <c r="P69" s="374"/>
      <c r="Q69" s="374"/>
      <c r="R69" s="374"/>
    </row>
    <row r="70" spans="1:19" s="376" customFormat="1" x14ac:dyDescent="0.25">
      <c r="A70" s="373"/>
      <c r="B70" s="374"/>
      <c r="C70" s="374"/>
      <c r="D70" s="375"/>
      <c r="E70" s="375"/>
      <c r="F70" s="375"/>
      <c r="G70" s="375"/>
      <c r="H70" s="375"/>
      <c r="I70" s="375"/>
      <c r="J70" s="375"/>
      <c r="K70" s="375"/>
      <c r="L70" s="388"/>
      <c r="M70" s="375"/>
      <c r="N70" s="375"/>
      <c r="O70" s="375"/>
      <c r="P70" s="374"/>
      <c r="Q70" s="374"/>
      <c r="R70" s="374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s="205" customFormat="1" x14ac:dyDescent="0.25">
      <c r="A73" s="283"/>
      <c r="B73" s="218"/>
      <c r="C73" s="218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4" spans="1:19" x14ac:dyDescent="0.25"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198"/>
      <c r="Q74" s="198"/>
      <c r="R74" s="198"/>
      <c r="S74" s="203"/>
    </row>
    <row r="76" spans="1:19" ht="15.75" customHeight="1" x14ac:dyDescent="0.25"/>
    <row r="77" spans="1:19" ht="15.75" customHeight="1" x14ac:dyDescent="0.25"/>
    <row r="78" spans="1:19" ht="15.75" customHeight="1" x14ac:dyDescent="0.25"/>
  </sheetData>
  <mergeCells count="6">
    <mergeCell ref="B63:B64"/>
    <mergeCell ref="B54:B55"/>
    <mergeCell ref="B60:B61"/>
    <mergeCell ref="B67:B69"/>
    <mergeCell ref="B66:C66"/>
    <mergeCell ref="B57:B58"/>
  </mergeCells>
  <phoneticPr fontId="25" type="noConversion"/>
  <pageMargins left="0.25" right="0.25" top="0.75" bottom="0.75" header="0.3" footer="0.3"/>
  <pageSetup paperSize="9" scale="46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49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50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5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18"/>
  <sheetViews>
    <sheetView topLeftCell="A64" zoomScale="115" workbookViewId="0">
      <selection activeCell="E10" sqref="E10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13.7109375" style="96" customWidth="1"/>
    <col min="4" max="4" width="9.28515625" style="96" bestFit="1" customWidth="1"/>
    <col min="5" max="5" width="10.85546875" style="96" customWidth="1"/>
    <col min="6" max="6" width="10.28515625" style="96" bestFit="1" customWidth="1"/>
    <col min="7" max="7" width="11.7109375" style="96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>
        <v>22000</v>
      </c>
      <c r="F3" s="324">
        <v>11000</v>
      </c>
      <c r="G3" s="324">
        <v>11000</v>
      </c>
      <c r="H3" s="324">
        <v>11000</v>
      </c>
      <c r="I3" s="324">
        <v>11000</v>
      </c>
      <c r="J3" s="324">
        <v>11000</v>
      </c>
      <c r="K3" s="324"/>
      <c r="L3" s="324"/>
      <c r="M3" s="324"/>
      <c r="N3" s="145">
        <f t="shared" ref="N3:N18" si="0">SUM(B3:M3)</f>
        <v>99000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>
        <v>9000</v>
      </c>
      <c r="F4" s="326">
        <v>9000</v>
      </c>
      <c r="G4" s="326">
        <v>9000</v>
      </c>
      <c r="H4" s="326">
        <v>9000</v>
      </c>
      <c r="I4" s="326">
        <v>9000</v>
      </c>
      <c r="J4" s="326">
        <v>9000</v>
      </c>
      <c r="K4" s="326"/>
      <c r="L4" s="326"/>
      <c r="M4" s="326"/>
      <c r="N4" s="145">
        <f t="shared" si="0"/>
        <v>81000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>
        <v>7519</v>
      </c>
      <c r="H5" s="324">
        <v>17443</v>
      </c>
      <c r="I5" s="324">
        <v>14540</v>
      </c>
      <c r="J5" s="324">
        <v>14781</v>
      </c>
      <c r="K5" s="324"/>
      <c r="L5" s="324"/>
      <c r="M5" s="324"/>
      <c r="N5" s="145">
        <f t="shared" si="0"/>
        <v>99885.09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>
        <v>18130</v>
      </c>
      <c r="K6" s="178"/>
      <c r="L6" s="178"/>
      <c r="M6" s="178"/>
      <c r="N6" s="145">
        <f t="shared" si="0"/>
        <v>18130</v>
      </c>
    </row>
    <row r="7" spans="1:14" x14ac:dyDescent="0.25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>
        <v>1200</v>
      </c>
      <c r="I7" s="180"/>
      <c r="J7" s="180">
        <v>1200</v>
      </c>
      <c r="K7" s="180"/>
      <c r="L7" s="180"/>
      <c r="M7" s="180"/>
      <c r="N7" s="145">
        <f t="shared" si="0"/>
        <v>7050</v>
      </c>
    </row>
    <row r="8" spans="1:14" x14ac:dyDescent="0.25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/>
      <c r="L8" s="178"/>
      <c r="M8" s="178"/>
      <c r="N8" s="145">
        <f t="shared" si="0"/>
        <v>13127</v>
      </c>
    </row>
    <row r="9" spans="1:14" x14ac:dyDescent="0.25">
      <c r="A9" s="370" t="s">
        <v>152</v>
      </c>
      <c r="B9" s="178">
        <f>338+3160.7</f>
        <v>3498.7</v>
      </c>
      <c r="C9" s="180"/>
      <c r="D9" s="182"/>
      <c r="E9" s="180">
        <v>4669</v>
      </c>
      <c r="F9" s="180">
        <v>1090</v>
      </c>
      <c r="G9" s="180"/>
      <c r="H9" s="180"/>
      <c r="I9" s="180">
        <v>5500</v>
      </c>
      <c r="J9" s="180"/>
      <c r="K9" s="180"/>
      <c r="L9" s="180"/>
      <c r="M9" s="180"/>
      <c r="N9" s="145">
        <f t="shared" si="0"/>
        <v>14757.7</v>
      </c>
    </row>
    <row r="10" spans="1:14" x14ac:dyDescent="0.25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25">
      <c r="A13" s="369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>
        <v>4892</v>
      </c>
      <c r="H13" s="180">
        <v>753</v>
      </c>
      <c r="I13" s="180">
        <v>3092</v>
      </c>
      <c r="J13" s="180">
        <v>1151</v>
      </c>
      <c r="K13" s="180"/>
      <c r="L13" s="180"/>
      <c r="M13" s="180"/>
      <c r="N13" s="145">
        <f t="shared" si="0"/>
        <v>11136.49</v>
      </c>
    </row>
    <row r="14" spans="1:14" x14ac:dyDescent="0.25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68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>
        <v>40</v>
      </c>
      <c r="H15" s="180">
        <v>571</v>
      </c>
      <c r="I15" s="180">
        <v>133</v>
      </c>
      <c r="J15" s="180"/>
      <c r="K15" s="180"/>
      <c r="L15" s="180"/>
      <c r="M15" s="180"/>
      <c r="N15" s="145">
        <f t="shared" si="0"/>
        <v>2265.12</v>
      </c>
    </row>
    <row r="16" spans="1:14" x14ac:dyDescent="0.25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1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>
        <v>600</v>
      </c>
      <c r="I20" s="180"/>
      <c r="J20" s="180"/>
      <c r="K20" s="180"/>
      <c r="L20" s="180"/>
      <c r="M20" s="180"/>
      <c r="N20" s="145">
        <f t="shared" si="1"/>
        <v>3640</v>
      </c>
    </row>
    <row r="21" spans="1:14" x14ac:dyDescent="0.25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>
        <v>376</v>
      </c>
      <c r="I21" s="180"/>
      <c r="J21" s="180"/>
      <c r="K21" s="180"/>
      <c r="L21" s="180"/>
      <c r="M21" s="180"/>
      <c r="N21" s="145">
        <f t="shared" si="1"/>
        <v>3566</v>
      </c>
    </row>
    <row r="22" spans="1:14" x14ac:dyDescent="0.25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25">
      <c r="A25" s="370" t="s">
        <v>194</v>
      </c>
      <c r="B25" s="178"/>
      <c r="C25" s="180">
        <v>1500</v>
      </c>
      <c r="D25" s="182"/>
      <c r="E25" s="180">
        <v>6000</v>
      </c>
      <c r="F25" s="180"/>
      <c r="G25" s="180">
        <v>6000</v>
      </c>
      <c r="H25" s="180"/>
      <c r="I25" s="180"/>
      <c r="J25" s="180">
        <v>5500</v>
      </c>
      <c r="K25" s="180"/>
      <c r="L25" s="180"/>
      <c r="M25" s="180"/>
      <c r="N25" s="145">
        <f t="shared" si="1"/>
        <v>19000</v>
      </c>
    </row>
    <row r="26" spans="1:14" x14ac:dyDescent="0.25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>
        <v>6762</v>
      </c>
      <c r="H26" s="180"/>
      <c r="I26" s="180"/>
      <c r="J26" s="180"/>
      <c r="K26" s="180"/>
      <c r="L26" s="180"/>
      <c r="M26" s="180"/>
      <c r="N26" s="145">
        <f t="shared" si="1"/>
        <v>12755</v>
      </c>
    </row>
    <row r="27" spans="1:14" x14ac:dyDescent="0.25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>
        <v>2028</v>
      </c>
      <c r="H33" s="180">
        <v>1755</v>
      </c>
      <c r="I33" s="180"/>
      <c r="J33" s="180"/>
      <c r="K33" s="180"/>
      <c r="L33" s="180"/>
      <c r="M33" s="180"/>
      <c r="N33" s="145">
        <f t="shared" si="1"/>
        <v>6046</v>
      </c>
    </row>
    <row r="34" spans="1:14" x14ac:dyDescent="0.25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4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3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405" t="s">
        <v>234</v>
      </c>
      <c r="B38" s="181"/>
      <c r="C38" s="181"/>
      <c r="D38" s="181"/>
      <c r="E38" s="181"/>
      <c r="F38" s="181"/>
      <c r="G38" s="181">
        <v>278</v>
      </c>
      <c r="H38" s="181"/>
      <c r="I38" s="181"/>
      <c r="J38" s="181"/>
      <c r="K38" s="181"/>
      <c r="L38" s="181"/>
      <c r="M38" s="181"/>
      <c r="N38" s="145">
        <f t="shared" si="1"/>
        <v>278</v>
      </c>
    </row>
    <row r="39" spans="1:14" x14ac:dyDescent="0.25">
      <c r="A39" s="405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25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8" si="2">SUM(B40:M40)</f>
        <v>3150</v>
      </c>
    </row>
    <row r="41" spans="1:14" x14ac:dyDescent="0.25">
      <c r="A41" s="351" t="s">
        <v>240</v>
      </c>
      <c r="B41" s="178"/>
      <c r="C41" s="178"/>
      <c r="D41" s="178"/>
      <c r="E41" s="178">
        <v>750</v>
      </c>
      <c r="F41" s="178"/>
      <c r="G41" s="178">
        <v>750</v>
      </c>
      <c r="H41" s="178"/>
      <c r="I41" s="178"/>
      <c r="J41" s="178"/>
      <c r="K41" s="178"/>
      <c r="L41" s="178"/>
      <c r="M41" s="178"/>
      <c r="N41" s="145">
        <f t="shared" si="2"/>
        <v>1500</v>
      </c>
    </row>
    <row r="42" spans="1:14" x14ac:dyDescent="0.25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25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25">
      <c r="A44" s="351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25">
      <c r="A45" s="351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25">
      <c r="A46" s="351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25">
      <c r="A47" s="351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25">
      <c r="A48" s="351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25">
      <c r="A49" s="351" t="s">
        <v>404</v>
      </c>
      <c r="B49" s="178"/>
      <c r="C49" s="178"/>
      <c r="D49" s="178"/>
      <c r="E49" s="178"/>
      <c r="F49" s="178"/>
      <c r="G49" s="178"/>
      <c r="H49" s="178"/>
      <c r="I49" s="178"/>
      <c r="J49" s="178">
        <v>950</v>
      </c>
      <c r="K49" s="178"/>
      <c r="L49" s="178"/>
      <c r="M49" s="178"/>
      <c r="N49" s="145">
        <f t="shared" si="2"/>
        <v>950</v>
      </c>
    </row>
    <row r="50" spans="1:14" x14ac:dyDescent="0.25">
      <c r="A50" s="351" t="s">
        <v>247</v>
      </c>
      <c r="B50" s="178"/>
      <c r="C50" s="178"/>
      <c r="D50" s="178"/>
      <c r="E50" s="178">
        <v>3170</v>
      </c>
      <c r="F50" s="178"/>
      <c r="G50" s="178"/>
      <c r="H50" s="178"/>
      <c r="I50" s="178">
        <v>2100</v>
      </c>
      <c r="J50" s="178"/>
      <c r="K50" s="178"/>
      <c r="L50" s="178"/>
      <c r="M50" s="178"/>
      <c r="N50" s="145">
        <f t="shared" si="2"/>
        <v>5270</v>
      </c>
    </row>
    <row r="51" spans="1:14" x14ac:dyDescent="0.25">
      <c r="A51" s="351" t="s">
        <v>248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45">
        <f t="shared" si="2"/>
        <v>0</v>
      </c>
    </row>
    <row r="52" spans="1:14" x14ac:dyDescent="0.25">
      <c r="A52" s="351" t="s">
        <v>252</v>
      </c>
      <c r="B52" s="178"/>
      <c r="C52" s="178"/>
      <c r="D52" s="178"/>
      <c r="E52" s="178"/>
      <c r="F52" s="178">
        <v>0</v>
      </c>
      <c r="G52" s="178"/>
      <c r="H52" s="178"/>
      <c r="I52" s="178"/>
      <c r="J52" s="178"/>
      <c r="K52" s="178"/>
      <c r="L52" s="178"/>
      <c r="M52" s="178"/>
      <c r="N52" s="145"/>
    </row>
    <row r="53" spans="1:14" x14ac:dyDescent="0.25">
      <c r="A53" s="351" t="s">
        <v>254</v>
      </c>
      <c r="B53" s="178"/>
      <c r="C53" s="178"/>
      <c r="D53" s="178"/>
      <c r="E53" s="178"/>
      <c r="F53" s="178">
        <v>1200</v>
      </c>
      <c r="G53" s="178"/>
      <c r="H53" s="178"/>
      <c r="I53" s="178"/>
      <c r="J53" s="178"/>
      <c r="K53" s="178"/>
      <c r="L53" s="178"/>
      <c r="M53" s="178"/>
      <c r="N53" s="145">
        <f t="shared" si="2"/>
        <v>1200</v>
      </c>
    </row>
    <row r="54" spans="1:14" x14ac:dyDescent="0.25">
      <c r="A54" s="351" t="s">
        <v>259</v>
      </c>
      <c r="B54" s="178"/>
      <c r="C54" s="178"/>
      <c r="D54" s="178"/>
      <c r="E54" s="178"/>
      <c r="F54" s="178">
        <v>10737</v>
      </c>
      <c r="G54" s="178"/>
      <c r="H54" s="178"/>
      <c r="I54" s="178"/>
      <c r="J54" s="178"/>
      <c r="K54" s="178"/>
      <c r="L54" s="178"/>
      <c r="M54" s="178"/>
      <c r="N54" s="145">
        <f t="shared" si="2"/>
        <v>10737</v>
      </c>
    </row>
    <row r="55" spans="1:14" ht="30" x14ac:dyDescent="0.25">
      <c r="A55" s="406" t="s">
        <v>260</v>
      </c>
      <c r="B55" s="181"/>
      <c r="C55" s="181"/>
      <c r="D55" s="181"/>
      <c r="E55" s="181"/>
      <c r="F55" s="181">
        <v>15885</v>
      </c>
      <c r="G55" s="181"/>
      <c r="H55" s="181"/>
      <c r="I55" s="181"/>
      <c r="J55" s="181"/>
      <c r="K55" s="181"/>
      <c r="L55" s="181"/>
      <c r="M55" s="181"/>
      <c r="N55" s="145">
        <f t="shared" si="2"/>
        <v>15885</v>
      </c>
    </row>
    <row r="56" spans="1:14" ht="26.25" x14ac:dyDescent="0.25">
      <c r="A56" s="351" t="s">
        <v>261</v>
      </c>
      <c r="B56" s="178"/>
      <c r="C56" s="178"/>
      <c r="D56" s="178"/>
      <c r="E56" s="178"/>
      <c r="F56" s="178">
        <v>9074</v>
      </c>
      <c r="G56" s="178"/>
      <c r="H56" s="178"/>
      <c r="I56" s="178"/>
      <c r="J56" s="178"/>
      <c r="K56" s="178"/>
      <c r="L56" s="178"/>
      <c r="M56" s="178"/>
      <c r="N56" s="145">
        <f t="shared" si="2"/>
        <v>9074</v>
      </c>
    </row>
    <row r="57" spans="1:14" x14ac:dyDescent="0.25">
      <c r="A57" s="351" t="s">
        <v>262</v>
      </c>
      <c r="B57" s="178"/>
      <c r="C57" s="178"/>
      <c r="D57" s="178"/>
      <c r="E57" s="178"/>
      <c r="F57" s="178">
        <v>3885</v>
      </c>
      <c r="G57" s="178"/>
      <c r="H57" s="178"/>
      <c r="I57" s="178"/>
      <c r="J57" s="178"/>
      <c r="K57" s="178"/>
      <c r="L57" s="178"/>
      <c r="M57" s="178"/>
      <c r="N57" s="145">
        <f t="shared" si="2"/>
        <v>3885</v>
      </c>
    </row>
    <row r="58" spans="1:14" x14ac:dyDescent="0.25">
      <c r="A58" s="351" t="s">
        <v>268</v>
      </c>
      <c r="B58" s="178"/>
      <c r="C58" s="178"/>
      <c r="D58" s="178"/>
      <c r="E58" s="178"/>
      <c r="F58" s="178">
        <v>125</v>
      </c>
      <c r="G58" s="178"/>
      <c r="H58" s="178">
        <v>346</v>
      </c>
      <c r="I58" s="178"/>
      <c r="J58" s="178"/>
      <c r="K58" s="178"/>
      <c r="L58" s="178"/>
      <c r="M58" s="178"/>
      <c r="N58" s="145">
        <f t="shared" si="2"/>
        <v>471</v>
      </c>
    </row>
    <row r="59" spans="1:14" x14ac:dyDescent="0.25">
      <c r="A59" s="351" t="s">
        <v>269</v>
      </c>
      <c r="B59" s="178"/>
      <c r="C59" s="178"/>
      <c r="D59" s="178"/>
      <c r="E59" s="178"/>
      <c r="F59" s="178">
        <v>2540</v>
      </c>
      <c r="G59" s="178"/>
      <c r="H59" s="178"/>
      <c r="I59" s="178"/>
      <c r="J59" s="178">
        <v>800</v>
      </c>
      <c r="K59" s="178"/>
      <c r="L59" s="178"/>
      <c r="M59" s="178"/>
      <c r="N59" s="180">
        <f t="shared" ref="N59:N108" si="3">SUM(B59:M59)</f>
        <v>3340</v>
      </c>
    </row>
    <row r="60" spans="1:14" x14ac:dyDescent="0.25">
      <c r="A60" s="351" t="s">
        <v>285</v>
      </c>
      <c r="B60" s="178"/>
      <c r="C60" s="178"/>
      <c r="D60" s="178"/>
      <c r="E60" s="178">
        <v>1450</v>
      </c>
      <c r="F60" s="178"/>
      <c r="G60" s="178"/>
      <c r="H60" s="178"/>
      <c r="I60" s="178"/>
      <c r="J60" s="178"/>
      <c r="K60" s="178"/>
      <c r="L60" s="178"/>
      <c r="M60" s="178"/>
      <c r="N60" s="180">
        <f t="shared" si="3"/>
        <v>1450</v>
      </c>
    </row>
    <row r="61" spans="1:14" x14ac:dyDescent="0.25">
      <c r="A61" s="305" t="s">
        <v>286</v>
      </c>
      <c r="B61" s="178"/>
      <c r="C61" s="181"/>
      <c r="D61" s="181"/>
      <c r="E61" s="181">
        <v>100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100</v>
      </c>
    </row>
    <row r="62" spans="1:14" x14ac:dyDescent="0.25">
      <c r="A62" s="351" t="s">
        <v>287</v>
      </c>
      <c r="B62" s="178"/>
      <c r="C62" s="181"/>
      <c r="D62" s="181"/>
      <c r="E62" s="181">
        <v>90</v>
      </c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90</v>
      </c>
    </row>
    <row r="63" spans="1:14" x14ac:dyDescent="0.25">
      <c r="A63" s="305" t="s">
        <v>288</v>
      </c>
      <c r="B63" s="178"/>
      <c r="C63" s="180"/>
      <c r="D63" s="180"/>
      <c r="E63" s="180">
        <v>400</v>
      </c>
      <c r="F63" s="180"/>
      <c r="G63" s="180"/>
      <c r="H63" s="180"/>
      <c r="I63" s="180"/>
      <c r="J63" s="180"/>
      <c r="K63" s="180"/>
      <c r="L63" s="180"/>
      <c r="M63" s="180"/>
      <c r="N63" s="180">
        <f t="shared" si="3"/>
        <v>400</v>
      </c>
    </row>
    <row r="64" spans="1:14" x14ac:dyDescent="0.25">
      <c r="A64" s="351" t="s">
        <v>113</v>
      </c>
      <c r="B64" s="178"/>
      <c r="C64" s="178"/>
      <c r="D64" s="190"/>
      <c r="E64" s="178">
        <v>840</v>
      </c>
      <c r="F64" s="178"/>
      <c r="G64" s="178">
        <v>2750</v>
      </c>
      <c r="H64" s="178"/>
      <c r="I64" s="178">
        <v>900</v>
      </c>
      <c r="J64" s="178"/>
      <c r="K64" s="178"/>
      <c r="L64" s="178"/>
      <c r="M64" s="178"/>
      <c r="N64" s="180">
        <f t="shared" si="3"/>
        <v>4490</v>
      </c>
    </row>
    <row r="65" spans="1:14" x14ac:dyDescent="0.25">
      <c r="A65" s="305" t="s">
        <v>289</v>
      </c>
      <c r="B65" s="178"/>
      <c r="C65" s="178"/>
      <c r="D65" s="178"/>
      <c r="E65" s="178">
        <v>370</v>
      </c>
      <c r="F65" s="178"/>
      <c r="G65" s="178"/>
      <c r="H65" s="178"/>
      <c r="I65" s="178"/>
      <c r="J65" s="178">
        <v>500</v>
      </c>
      <c r="K65" s="178"/>
      <c r="L65" s="178"/>
      <c r="M65" s="178"/>
      <c r="N65" s="180">
        <f t="shared" si="3"/>
        <v>870</v>
      </c>
    </row>
    <row r="66" spans="1:14" x14ac:dyDescent="0.25">
      <c r="A66" s="351" t="s">
        <v>296</v>
      </c>
      <c r="B66" s="178"/>
      <c r="C66" s="178"/>
      <c r="D66" s="178"/>
      <c r="E66" s="178">
        <v>2760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2760</v>
      </c>
    </row>
    <row r="67" spans="1:14" x14ac:dyDescent="0.25">
      <c r="A67" s="408" t="s">
        <v>297</v>
      </c>
      <c r="B67" s="178"/>
      <c r="C67" s="178"/>
      <c r="D67" s="178"/>
      <c r="E67" s="178">
        <v>16104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16104</v>
      </c>
    </row>
    <row r="68" spans="1:14" x14ac:dyDescent="0.25">
      <c r="A68" s="351" t="s">
        <v>298</v>
      </c>
      <c r="B68" s="178"/>
      <c r="C68" s="178"/>
      <c r="D68" s="178"/>
      <c r="E68" s="178">
        <v>359</v>
      </c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359</v>
      </c>
    </row>
    <row r="69" spans="1:14" x14ac:dyDescent="0.25">
      <c r="A69" s="408" t="s">
        <v>299</v>
      </c>
      <c r="B69" s="178"/>
      <c r="C69" s="178"/>
      <c r="D69" s="178"/>
      <c r="E69" s="178">
        <v>150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150</v>
      </c>
    </row>
    <row r="70" spans="1:14" x14ac:dyDescent="0.25">
      <c r="A70" s="351" t="s">
        <v>300</v>
      </c>
      <c r="B70" s="178"/>
      <c r="C70" s="178"/>
      <c r="D70" s="178"/>
      <c r="E70" s="178">
        <v>1110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1110</v>
      </c>
    </row>
    <row r="71" spans="1:14" x14ac:dyDescent="0.25">
      <c r="A71" s="408" t="s">
        <v>254</v>
      </c>
      <c r="B71" s="178"/>
      <c r="C71" s="178"/>
      <c r="D71" s="178"/>
      <c r="E71" s="178">
        <v>40000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40000</v>
      </c>
    </row>
    <row r="72" spans="1:14" x14ac:dyDescent="0.25">
      <c r="A72" s="351" t="s">
        <v>235</v>
      </c>
      <c r="B72" s="178"/>
      <c r="C72" s="178"/>
      <c r="D72" s="178"/>
      <c r="E72" s="178">
        <v>369</v>
      </c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369</v>
      </c>
    </row>
    <row r="73" spans="1:14" x14ac:dyDescent="0.25">
      <c r="A73" s="305" t="s">
        <v>304</v>
      </c>
      <c r="B73" s="178"/>
      <c r="C73" s="178"/>
      <c r="D73" s="178"/>
      <c r="E73" s="178"/>
      <c r="F73" s="178"/>
      <c r="G73" s="178">
        <v>7390</v>
      </c>
      <c r="H73" s="178"/>
      <c r="I73" s="178"/>
      <c r="J73" s="178"/>
      <c r="K73" s="178"/>
      <c r="L73" s="178"/>
      <c r="M73" s="178"/>
      <c r="N73" s="180">
        <f t="shared" si="3"/>
        <v>7390</v>
      </c>
    </row>
    <row r="74" spans="1:14" x14ac:dyDescent="0.25">
      <c r="A74" s="351" t="s">
        <v>305</v>
      </c>
      <c r="B74" s="178"/>
      <c r="C74" s="178"/>
      <c r="D74" s="178"/>
      <c r="E74" s="178"/>
      <c r="F74" s="178"/>
      <c r="G74" s="178">
        <v>15000</v>
      </c>
      <c r="H74" s="178"/>
      <c r="I74" s="178"/>
      <c r="J74" s="178"/>
      <c r="K74" s="178"/>
      <c r="L74" s="178"/>
      <c r="M74" s="178"/>
      <c r="N74" s="180">
        <f t="shared" si="3"/>
        <v>15000</v>
      </c>
    </row>
    <row r="75" spans="1:14" x14ac:dyDescent="0.25">
      <c r="A75" s="305" t="s">
        <v>306</v>
      </c>
      <c r="B75" s="178"/>
      <c r="C75" s="178"/>
      <c r="D75" s="178"/>
      <c r="E75" s="178"/>
      <c r="F75" s="178"/>
      <c r="G75" s="178">
        <v>42264</v>
      </c>
      <c r="H75" s="178"/>
      <c r="I75" s="178"/>
      <c r="J75" s="178"/>
      <c r="K75" s="178"/>
      <c r="L75" s="178"/>
      <c r="M75" s="178"/>
      <c r="N75" s="180">
        <f t="shared" si="3"/>
        <v>42264</v>
      </c>
    </row>
    <row r="76" spans="1:14" x14ac:dyDescent="0.25">
      <c r="A76" s="351" t="s">
        <v>310</v>
      </c>
      <c r="B76" s="178"/>
      <c r="C76" s="178"/>
      <c r="D76" s="178"/>
      <c r="E76" s="178"/>
      <c r="F76" s="178"/>
      <c r="G76" s="178">
        <v>556</v>
      </c>
      <c r="H76" s="178"/>
      <c r="I76" s="178"/>
      <c r="J76" s="178"/>
      <c r="K76" s="178"/>
      <c r="L76" s="178"/>
      <c r="M76" s="178"/>
      <c r="N76" s="180">
        <f t="shared" si="3"/>
        <v>556</v>
      </c>
    </row>
    <row r="77" spans="1:14" x14ac:dyDescent="0.25">
      <c r="A77" s="409" t="s">
        <v>311</v>
      </c>
      <c r="B77" s="178"/>
      <c r="C77" s="178"/>
      <c r="D77" s="178"/>
      <c r="E77" s="178"/>
      <c r="F77" s="178"/>
      <c r="G77" s="178">
        <v>1900</v>
      </c>
      <c r="H77" s="178"/>
      <c r="I77" s="178"/>
      <c r="J77" s="178"/>
      <c r="K77" s="178"/>
      <c r="L77" s="178"/>
      <c r="M77" s="178"/>
      <c r="N77" s="180">
        <f t="shared" si="3"/>
        <v>1900</v>
      </c>
    </row>
    <row r="78" spans="1:14" x14ac:dyDescent="0.25">
      <c r="A78" s="351" t="s">
        <v>317</v>
      </c>
      <c r="B78" s="178"/>
      <c r="C78" s="178"/>
      <c r="D78" s="178"/>
      <c r="E78" s="178"/>
      <c r="F78" s="178"/>
      <c r="G78" s="178">
        <v>756</v>
      </c>
      <c r="H78" s="178"/>
      <c r="I78" s="178"/>
      <c r="J78" s="178"/>
      <c r="K78" s="178"/>
      <c r="L78" s="178"/>
      <c r="M78" s="178"/>
      <c r="N78" s="180">
        <f t="shared" si="3"/>
        <v>756</v>
      </c>
    </row>
    <row r="79" spans="1:14" x14ac:dyDescent="0.25">
      <c r="A79" s="351" t="s">
        <v>318</v>
      </c>
      <c r="B79" s="178"/>
      <c r="C79" s="178"/>
      <c r="D79" s="178"/>
      <c r="E79" s="178"/>
      <c r="F79" s="178"/>
      <c r="G79" s="178">
        <v>3928</v>
      </c>
      <c r="H79" s="178"/>
      <c r="I79" s="178"/>
      <c r="J79" s="178"/>
      <c r="K79" s="178"/>
      <c r="L79" s="178"/>
      <c r="M79" s="178"/>
      <c r="N79" s="180">
        <f t="shared" si="3"/>
        <v>3928</v>
      </c>
    </row>
    <row r="80" spans="1:14" x14ac:dyDescent="0.25">
      <c r="A80" s="305" t="s">
        <v>319</v>
      </c>
      <c r="B80" s="178"/>
      <c r="C80" s="180"/>
      <c r="D80" s="180"/>
      <c r="E80" s="180"/>
      <c r="F80" s="180"/>
      <c r="G80" s="180">
        <v>3100</v>
      </c>
      <c r="H80" s="180"/>
      <c r="I80" s="180"/>
      <c r="J80" s="180"/>
      <c r="K80" s="180"/>
      <c r="L80" s="180"/>
      <c r="M80" s="180"/>
      <c r="N80" s="180">
        <f t="shared" si="3"/>
        <v>3100</v>
      </c>
    </row>
    <row r="81" spans="1:14" x14ac:dyDescent="0.25">
      <c r="A81" s="351" t="s">
        <v>320</v>
      </c>
      <c r="B81" s="180"/>
      <c r="C81" s="180"/>
      <c r="D81" s="180"/>
      <c r="E81" s="180"/>
      <c r="F81" s="180"/>
      <c r="G81" s="180">
        <v>334</v>
      </c>
      <c r="H81" s="180"/>
      <c r="I81" s="180"/>
      <c r="J81" s="180"/>
      <c r="K81" s="180"/>
      <c r="L81" s="180"/>
      <c r="M81" s="180"/>
      <c r="N81" s="180">
        <f t="shared" si="3"/>
        <v>334</v>
      </c>
    </row>
    <row r="82" spans="1:14" x14ac:dyDescent="0.25">
      <c r="A82" s="305" t="s">
        <v>329</v>
      </c>
      <c r="B82" s="180"/>
      <c r="C82" s="180"/>
      <c r="D82" s="180"/>
      <c r="E82" s="180"/>
      <c r="F82" s="180"/>
      <c r="G82" s="180"/>
      <c r="H82" s="180">
        <v>4770</v>
      </c>
      <c r="I82" s="180"/>
      <c r="J82" s="180"/>
      <c r="K82" s="180"/>
      <c r="L82" s="180"/>
      <c r="M82" s="180"/>
      <c r="N82" s="180">
        <f t="shared" si="3"/>
        <v>4770</v>
      </c>
    </row>
    <row r="83" spans="1:14" x14ac:dyDescent="0.25">
      <c r="A83" s="351" t="s">
        <v>330</v>
      </c>
      <c r="B83" s="180"/>
      <c r="C83" s="180"/>
      <c r="D83" s="180"/>
      <c r="E83" s="180"/>
      <c r="F83" s="180"/>
      <c r="G83" s="180"/>
      <c r="H83" s="180">
        <v>120</v>
      </c>
      <c r="I83" s="180"/>
      <c r="J83" s="180"/>
      <c r="K83" s="180"/>
      <c r="L83" s="180"/>
      <c r="M83" s="180"/>
      <c r="N83" s="180">
        <f t="shared" si="3"/>
        <v>120</v>
      </c>
    </row>
    <row r="84" spans="1:14" x14ac:dyDescent="0.25">
      <c r="A84" s="305" t="s">
        <v>331</v>
      </c>
      <c r="B84" s="180"/>
      <c r="C84" s="180"/>
      <c r="D84" s="180"/>
      <c r="E84" s="180"/>
      <c r="F84" s="180"/>
      <c r="G84" s="180"/>
      <c r="H84" s="180">
        <v>96</v>
      </c>
      <c r="I84" s="180"/>
      <c r="J84" s="180"/>
      <c r="K84" s="180"/>
      <c r="L84" s="180"/>
      <c r="M84" s="180"/>
      <c r="N84" s="180">
        <f t="shared" si="3"/>
        <v>96</v>
      </c>
    </row>
    <row r="85" spans="1:14" x14ac:dyDescent="0.25">
      <c r="A85" s="148" t="s">
        <v>334</v>
      </c>
      <c r="B85" s="180"/>
      <c r="C85" s="180"/>
      <c r="D85" s="180"/>
      <c r="E85" s="180"/>
      <c r="F85" s="180"/>
      <c r="G85" s="180"/>
      <c r="H85" s="180">
        <v>370</v>
      </c>
      <c r="I85" s="180"/>
      <c r="J85" s="180"/>
      <c r="K85" s="180"/>
      <c r="L85" s="180"/>
      <c r="M85" s="180"/>
      <c r="N85" s="180">
        <f t="shared" si="3"/>
        <v>370</v>
      </c>
    </row>
    <row r="86" spans="1:14" x14ac:dyDescent="0.25">
      <c r="A86" s="148" t="s">
        <v>335</v>
      </c>
      <c r="B86" s="180"/>
      <c r="C86" s="180"/>
      <c r="D86" s="180"/>
      <c r="E86" s="180"/>
      <c r="F86" s="180"/>
      <c r="G86" s="180"/>
      <c r="H86" s="180">
        <v>460</v>
      </c>
      <c r="I86" s="180"/>
      <c r="J86" s="180"/>
      <c r="K86" s="180"/>
      <c r="L86" s="180"/>
      <c r="M86" s="180"/>
      <c r="N86" s="180">
        <f t="shared" si="3"/>
        <v>460</v>
      </c>
    </row>
    <row r="87" spans="1:14" x14ac:dyDescent="0.25">
      <c r="A87" s="148" t="s">
        <v>336</v>
      </c>
      <c r="B87" s="180"/>
      <c r="C87" s="180"/>
      <c r="D87" s="180"/>
      <c r="E87" s="180"/>
      <c r="F87" s="180"/>
      <c r="G87" s="180"/>
      <c r="H87" s="180">
        <v>5128</v>
      </c>
      <c r="I87" s="180"/>
      <c r="J87" s="180"/>
      <c r="K87" s="180"/>
      <c r="L87" s="180"/>
      <c r="M87" s="180"/>
      <c r="N87" s="180">
        <f t="shared" si="3"/>
        <v>5128</v>
      </c>
    </row>
    <row r="88" spans="1:14" x14ac:dyDescent="0.25">
      <c r="A88" s="148" t="s">
        <v>337</v>
      </c>
      <c r="B88" s="180"/>
      <c r="C88" s="180"/>
      <c r="D88" s="180"/>
      <c r="E88" s="180"/>
      <c r="F88" s="180"/>
      <c r="G88" s="180"/>
      <c r="H88" s="180">
        <v>11740</v>
      </c>
      <c r="I88" s="180"/>
      <c r="J88" s="180"/>
      <c r="K88" s="180"/>
      <c r="L88" s="180"/>
      <c r="M88" s="180"/>
      <c r="N88" s="180">
        <f t="shared" si="3"/>
        <v>11740</v>
      </c>
    </row>
    <row r="89" spans="1:14" x14ac:dyDescent="0.25">
      <c r="A89" s="148" t="s">
        <v>338</v>
      </c>
      <c r="B89" s="180"/>
      <c r="C89" s="180"/>
      <c r="D89" s="180"/>
      <c r="E89" s="180"/>
      <c r="F89" s="180"/>
      <c r="G89" s="180"/>
      <c r="H89" s="180">
        <v>2222</v>
      </c>
      <c r="I89" s="180"/>
      <c r="J89" s="180"/>
      <c r="K89" s="180"/>
      <c r="L89" s="180"/>
      <c r="M89" s="180"/>
      <c r="N89" s="180">
        <f t="shared" si="3"/>
        <v>2222</v>
      </c>
    </row>
    <row r="90" spans="1:14" x14ac:dyDescent="0.25">
      <c r="A90" s="148" t="s">
        <v>339</v>
      </c>
      <c r="B90" s="180"/>
      <c r="C90" s="180"/>
      <c r="D90" s="180"/>
      <c r="E90" s="180"/>
      <c r="F90" s="180"/>
      <c r="G90" s="180"/>
      <c r="H90" s="180">
        <v>321</v>
      </c>
      <c r="I90" s="180"/>
      <c r="J90" s="180"/>
      <c r="K90" s="180"/>
      <c r="L90" s="180"/>
      <c r="M90" s="180"/>
      <c r="N90" s="180">
        <f t="shared" si="3"/>
        <v>321</v>
      </c>
    </row>
    <row r="91" spans="1:14" x14ac:dyDescent="0.25">
      <c r="A91" s="148" t="s">
        <v>340</v>
      </c>
      <c r="B91" s="180"/>
      <c r="C91" s="180"/>
      <c r="D91" s="180"/>
      <c r="E91" s="180"/>
      <c r="F91" s="180"/>
      <c r="G91" s="180"/>
      <c r="H91" s="180">
        <v>314</v>
      </c>
      <c r="I91" s="180"/>
      <c r="J91" s="180"/>
      <c r="K91" s="180"/>
      <c r="L91" s="180"/>
      <c r="M91" s="180"/>
      <c r="N91" s="180">
        <f t="shared" si="3"/>
        <v>314</v>
      </c>
    </row>
    <row r="92" spans="1:14" x14ac:dyDescent="0.25">
      <c r="A92" s="148" t="s">
        <v>341</v>
      </c>
      <c r="B92" s="180"/>
      <c r="C92" s="180"/>
      <c r="D92" s="180"/>
      <c r="E92" s="180"/>
      <c r="F92" s="180"/>
      <c r="G92" s="180"/>
      <c r="H92" s="180">
        <v>173</v>
      </c>
      <c r="I92" s="180"/>
      <c r="J92" s="180"/>
      <c r="K92" s="180"/>
      <c r="L92" s="180"/>
      <c r="M92" s="180"/>
      <c r="N92" s="180">
        <f t="shared" si="3"/>
        <v>173</v>
      </c>
    </row>
    <row r="93" spans="1:14" x14ac:dyDescent="0.25">
      <c r="A93" s="148" t="s">
        <v>342</v>
      </c>
      <c r="B93" s="180"/>
      <c r="C93" s="180"/>
      <c r="D93" s="180"/>
      <c r="E93" s="180"/>
      <c r="F93" s="180"/>
      <c r="G93" s="180"/>
      <c r="H93" s="180">
        <v>688</v>
      </c>
      <c r="I93" s="180"/>
      <c r="J93" s="180"/>
      <c r="K93" s="180"/>
      <c r="L93" s="180"/>
      <c r="M93" s="180"/>
      <c r="N93" s="180">
        <f t="shared" si="3"/>
        <v>688</v>
      </c>
    </row>
    <row r="94" spans="1:14" x14ac:dyDescent="0.25">
      <c r="A94" s="148" t="s">
        <v>343</v>
      </c>
      <c r="B94" s="180"/>
      <c r="C94" s="180"/>
      <c r="D94" s="180"/>
      <c r="E94" s="180"/>
      <c r="F94" s="180"/>
      <c r="G94" s="180"/>
      <c r="H94" s="180">
        <v>348</v>
      </c>
      <c r="I94" s="180"/>
      <c r="J94" s="180"/>
      <c r="K94" s="180"/>
      <c r="L94" s="180"/>
      <c r="M94" s="180"/>
      <c r="N94" s="180">
        <f t="shared" si="3"/>
        <v>348</v>
      </c>
    </row>
    <row r="95" spans="1:14" x14ac:dyDescent="0.25">
      <c r="A95" s="148" t="s">
        <v>344</v>
      </c>
      <c r="B95" s="180"/>
      <c r="C95" s="180"/>
      <c r="D95" s="180"/>
      <c r="E95" s="180"/>
      <c r="F95" s="180"/>
      <c r="G95" s="180"/>
      <c r="H95" s="180">
        <v>490</v>
      </c>
      <c r="I95" s="180"/>
      <c r="J95" s="180"/>
      <c r="K95" s="180"/>
      <c r="L95" s="180"/>
      <c r="M95" s="180"/>
      <c r="N95" s="180">
        <f t="shared" si="3"/>
        <v>490</v>
      </c>
    </row>
    <row r="96" spans="1:14" x14ac:dyDescent="0.25">
      <c r="A96" s="148" t="s">
        <v>325</v>
      </c>
      <c r="B96" s="180"/>
      <c r="C96" s="180"/>
      <c r="D96" s="180"/>
      <c r="E96" s="180"/>
      <c r="F96" s="180"/>
      <c r="G96" s="180"/>
      <c r="H96" s="180">
        <v>6900</v>
      </c>
      <c r="I96" s="180">
        <v>6517</v>
      </c>
      <c r="J96" s="180"/>
      <c r="K96" s="180"/>
      <c r="L96" s="180"/>
      <c r="M96" s="180"/>
      <c r="N96" s="180">
        <f t="shared" si="3"/>
        <v>13417</v>
      </c>
    </row>
    <row r="97" spans="1:14" x14ac:dyDescent="0.25">
      <c r="A97" s="148" t="s">
        <v>345</v>
      </c>
      <c r="B97" s="180"/>
      <c r="C97" s="180"/>
      <c r="D97" s="180"/>
      <c r="E97" s="180"/>
      <c r="F97" s="180"/>
      <c r="G97" s="180"/>
      <c r="H97" s="180">
        <v>430</v>
      </c>
      <c r="I97" s="180"/>
      <c r="J97" s="180"/>
      <c r="K97" s="180"/>
      <c r="L97" s="180"/>
      <c r="M97" s="180"/>
      <c r="N97" s="180">
        <f t="shared" si="3"/>
        <v>430</v>
      </c>
    </row>
    <row r="98" spans="1:14" x14ac:dyDescent="0.25">
      <c r="A98" s="148" t="s">
        <v>346</v>
      </c>
      <c r="B98" s="180"/>
      <c r="C98" s="180"/>
      <c r="D98" s="180"/>
      <c r="E98" s="180"/>
      <c r="F98" s="180"/>
      <c r="G98" s="180"/>
      <c r="H98" s="180">
        <v>50</v>
      </c>
      <c r="I98" s="180"/>
      <c r="J98" s="180"/>
      <c r="K98" s="180"/>
      <c r="L98" s="180"/>
      <c r="M98" s="180"/>
      <c r="N98" s="180">
        <f t="shared" si="3"/>
        <v>50</v>
      </c>
    </row>
    <row r="99" spans="1:14" x14ac:dyDescent="0.25">
      <c r="A99" s="148" t="s">
        <v>347</v>
      </c>
      <c r="B99" s="180"/>
      <c r="C99" s="180"/>
      <c r="D99" s="180"/>
      <c r="E99" s="180"/>
      <c r="F99" s="180"/>
      <c r="G99" s="180"/>
      <c r="H99" s="180">
        <v>340</v>
      </c>
      <c r="I99" s="180"/>
      <c r="J99" s="180"/>
      <c r="K99" s="180"/>
      <c r="L99" s="180"/>
      <c r="M99" s="180"/>
      <c r="N99" s="180">
        <f t="shared" si="3"/>
        <v>340</v>
      </c>
    </row>
    <row r="100" spans="1:14" x14ac:dyDescent="0.25">
      <c r="A100" s="148" t="s">
        <v>348</v>
      </c>
      <c r="B100" s="180"/>
      <c r="C100" s="180"/>
      <c r="D100" s="180"/>
      <c r="E100" s="180"/>
      <c r="F100" s="180"/>
      <c r="G100" s="180"/>
      <c r="H100" s="180">
        <v>30</v>
      </c>
      <c r="I100" s="180"/>
      <c r="J100" s="180"/>
      <c r="K100" s="180"/>
      <c r="L100" s="180"/>
      <c r="M100" s="180"/>
      <c r="N100" s="180">
        <f t="shared" si="3"/>
        <v>30</v>
      </c>
    </row>
    <row r="101" spans="1:14" x14ac:dyDescent="0.25">
      <c r="A101" s="148" t="s">
        <v>349</v>
      </c>
      <c r="B101" s="180"/>
      <c r="C101" s="180"/>
      <c r="D101" s="180"/>
      <c r="E101" s="180"/>
      <c r="F101" s="180"/>
      <c r="G101" s="180"/>
      <c r="H101" s="180">
        <v>700</v>
      </c>
      <c r="I101" s="180"/>
      <c r="J101" s="180"/>
      <c r="K101" s="180"/>
      <c r="L101" s="180"/>
      <c r="M101" s="180"/>
      <c r="N101" s="180">
        <f t="shared" si="3"/>
        <v>700</v>
      </c>
    </row>
    <row r="102" spans="1:14" x14ac:dyDescent="0.25">
      <c r="A102" s="148" t="s">
        <v>353</v>
      </c>
      <c r="B102" s="180"/>
      <c r="C102" s="180"/>
      <c r="D102" s="180"/>
      <c r="E102" s="180"/>
      <c r="F102" s="180"/>
      <c r="G102" s="180"/>
      <c r="H102" s="180">
        <v>800</v>
      </c>
      <c r="I102" s="180"/>
      <c r="J102" s="180"/>
      <c r="K102" s="180"/>
      <c r="L102" s="180"/>
      <c r="M102" s="180"/>
      <c r="N102" s="180">
        <f t="shared" si="3"/>
        <v>800</v>
      </c>
    </row>
    <row r="103" spans="1:14" x14ac:dyDescent="0.25">
      <c r="A103" s="148" t="s">
        <v>358</v>
      </c>
      <c r="B103" s="180"/>
      <c r="C103" s="180"/>
      <c r="D103" s="180"/>
      <c r="E103" s="180"/>
      <c r="F103" s="180"/>
      <c r="G103" s="180"/>
      <c r="H103" s="180">
        <v>387</v>
      </c>
      <c r="I103" s="180"/>
      <c r="J103" s="180"/>
      <c r="K103" s="180"/>
      <c r="L103" s="180"/>
      <c r="M103" s="180"/>
      <c r="N103" s="180">
        <f t="shared" si="3"/>
        <v>387</v>
      </c>
    </row>
    <row r="104" spans="1:14" x14ac:dyDescent="0.25">
      <c r="A104" s="148" t="s">
        <v>357</v>
      </c>
      <c r="B104" s="180"/>
      <c r="C104" s="180"/>
      <c r="D104" s="180"/>
      <c r="E104" s="180"/>
      <c r="F104" s="180"/>
      <c r="G104" s="180"/>
      <c r="H104" s="180">
        <v>824</v>
      </c>
      <c r="I104" s="180">
        <v>1000</v>
      </c>
      <c r="J104" s="180"/>
      <c r="K104" s="180"/>
      <c r="L104" s="180"/>
      <c r="M104" s="180"/>
      <c r="N104" s="180">
        <f t="shared" si="3"/>
        <v>1824</v>
      </c>
    </row>
    <row r="105" spans="1:14" x14ac:dyDescent="0.25">
      <c r="A105" s="148" t="s">
        <v>389</v>
      </c>
      <c r="B105" s="180"/>
      <c r="C105" s="180"/>
      <c r="D105" s="180"/>
      <c r="E105" s="180"/>
      <c r="F105" s="180"/>
      <c r="G105" s="180"/>
      <c r="H105" s="180"/>
      <c r="I105" s="180">
        <v>217</v>
      </c>
      <c r="J105" s="180"/>
      <c r="K105" s="180"/>
      <c r="L105" s="180"/>
      <c r="M105" s="180"/>
      <c r="N105" s="180"/>
    </row>
    <row r="106" spans="1:14" x14ac:dyDescent="0.25">
      <c r="A106" s="148" t="s">
        <v>390</v>
      </c>
      <c r="B106" s="180"/>
      <c r="C106" s="180"/>
      <c r="D106" s="180"/>
      <c r="E106" s="180"/>
      <c r="F106" s="180"/>
      <c r="G106" s="180"/>
      <c r="H106" s="180"/>
      <c r="I106" s="180">
        <v>350</v>
      </c>
      <c r="J106" s="180"/>
      <c r="K106" s="180"/>
      <c r="L106" s="180"/>
      <c r="M106" s="180"/>
      <c r="N106" s="180"/>
    </row>
    <row r="107" spans="1:14" x14ac:dyDescent="0.25">
      <c r="A107" s="148" t="s">
        <v>391</v>
      </c>
      <c r="B107" s="180"/>
      <c r="C107" s="180"/>
      <c r="D107" s="180"/>
      <c r="E107" s="180"/>
      <c r="F107" s="180"/>
      <c r="G107" s="180"/>
      <c r="H107" s="180"/>
      <c r="I107" s="180">
        <v>265</v>
      </c>
      <c r="J107" s="180"/>
      <c r="K107" s="180"/>
      <c r="L107" s="180"/>
      <c r="M107" s="180"/>
      <c r="N107" s="180"/>
    </row>
    <row r="108" spans="1:14" x14ac:dyDescent="0.25">
      <c r="A108" s="151" t="s">
        <v>328</v>
      </c>
      <c r="B108" s="181"/>
      <c r="C108" s="181"/>
      <c r="D108" s="181"/>
      <c r="E108" s="181"/>
      <c r="F108" s="181"/>
      <c r="G108" s="181"/>
      <c r="H108" s="181">
        <v>380</v>
      </c>
      <c r="I108" s="181"/>
      <c r="J108" s="181"/>
      <c r="K108" s="181"/>
      <c r="L108" s="181"/>
      <c r="M108" s="181"/>
      <c r="N108" s="180">
        <f t="shared" si="3"/>
        <v>380</v>
      </c>
    </row>
    <row r="109" spans="1:14" x14ac:dyDescent="0.25">
      <c r="A109" s="410" t="s">
        <v>392</v>
      </c>
      <c r="B109" s="411"/>
      <c r="C109" s="411"/>
      <c r="D109" s="411"/>
      <c r="E109" s="411"/>
      <c r="F109" s="411"/>
      <c r="G109" s="411"/>
      <c r="H109" s="411"/>
      <c r="I109" s="411">
        <v>300</v>
      </c>
      <c r="J109" s="411"/>
      <c r="K109" s="411"/>
      <c r="L109" s="411"/>
      <c r="M109" s="411"/>
      <c r="N109" s="180"/>
    </row>
    <row r="110" spans="1:14" x14ac:dyDescent="0.25">
      <c r="A110" s="410" t="s">
        <v>393</v>
      </c>
      <c r="B110" s="411"/>
      <c r="C110" s="411"/>
      <c r="D110" s="411"/>
      <c r="E110" s="411"/>
      <c r="F110" s="411"/>
      <c r="G110" s="411"/>
      <c r="H110" s="411"/>
      <c r="I110" s="411">
        <v>675</v>
      </c>
      <c r="J110" s="411"/>
      <c r="K110" s="411"/>
      <c r="L110" s="411"/>
      <c r="M110" s="411"/>
      <c r="N110" s="180"/>
    </row>
    <row r="111" spans="1:14" x14ac:dyDescent="0.25">
      <c r="A111" s="410" t="s">
        <v>394</v>
      </c>
      <c r="B111" s="411"/>
      <c r="C111" s="411"/>
      <c r="D111" s="411"/>
      <c r="E111" s="411"/>
      <c r="F111" s="411"/>
      <c r="G111" s="411"/>
      <c r="H111" s="411"/>
      <c r="I111" s="411">
        <v>1600</v>
      </c>
      <c r="J111" s="411"/>
      <c r="K111" s="411"/>
      <c r="L111" s="411"/>
      <c r="M111" s="411"/>
      <c r="N111" s="180"/>
    </row>
    <row r="112" spans="1:14" x14ac:dyDescent="0.25">
      <c r="A112" s="410" t="s">
        <v>395</v>
      </c>
      <c r="B112" s="411"/>
      <c r="C112" s="411"/>
      <c r="D112" s="411"/>
      <c r="E112" s="411"/>
      <c r="F112" s="411"/>
      <c r="G112" s="411"/>
      <c r="H112" s="411"/>
      <c r="I112" s="411">
        <v>1380</v>
      </c>
      <c r="J112" s="411"/>
      <c r="K112" s="411"/>
      <c r="L112" s="411"/>
      <c r="M112" s="411"/>
      <c r="N112" s="180"/>
    </row>
    <row r="113" spans="1:14" x14ac:dyDescent="0.25">
      <c r="A113" s="410" t="s">
        <v>396</v>
      </c>
      <c r="B113" s="411"/>
      <c r="C113" s="411"/>
      <c r="D113" s="411"/>
      <c r="E113" s="411"/>
      <c r="F113" s="411"/>
      <c r="G113" s="411"/>
      <c r="H113" s="411"/>
      <c r="I113" s="411">
        <v>1526</v>
      </c>
      <c r="J113" s="411"/>
      <c r="K113" s="411"/>
      <c r="L113" s="411"/>
      <c r="M113" s="411"/>
      <c r="N113" s="180"/>
    </row>
    <row r="114" spans="1:14" x14ac:dyDescent="0.25">
      <c r="A114" s="410" t="s">
        <v>397</v>
      </c>
      <c r="B114" s="411"/>
      <c r="C114" s="411"/>
      <c r="D114" s="411"/>
      <c r="E114" s="411"/>
      <c r="F114" s="411"/>
      <c r="G114" s="411"/>
      <c r="H114" s="411"/>
      <c r="I114" s="411">
        <v>1052</v>
      </c>
      <c r="J114" s="411"/>
      <c r="K114" s="411"/>
      <c r="L114" s="411"/>
      <c r="M114" s="411"/>
      <c r="N114" s="180"/>
    </row>
    <row r="115" spans="1:14" x14ac:dyDescent="0.25">
      <c r="A115" s="410" t="s">
        <v>268</v>
      </c>
      <c r="B115" s="411"/>
      <c r="C115" s="411"/>
      <c r="D115" s="411"/>
      <c r="E115" s="411"/>
      <c r="F115" s="411"/>
      <c r="G115" s="411"/>
      <c r="H115" s="411"/>
      <c r="I115" s="411"/>
      <c r="J115" s="411">
        <v>125</v>
      </c>
      <c r="K115" s="411"/>
      <c r="L115" s="411"/>
      <c r="M115" s="411"/>
      <c r="N115" s="180"/>
    </row>
    <row r="116" spans="1:14" x14ac:dyDescent="0.25">
      <c r="A116" s="410" t="s">
        <v>179</v>
      </c>
      <c r="B116" s="411"/>
      <c r="C116" s="411"/>
      <c r="D116" s="411"/>
      <c r="E116" s="411"/>
      <c r="F116" s="411"/>
      <c r="G116" s="411"/>
      <c r="H116" s="411"/>
      <c r="I116" s="411"/>
      <c r="J116" s="411">
        <v>750</v>
      </c>
      <c r="K116" s="411"/>
      <c r="L116" s="411"/>
      <c r="M116" s="411"/>
      <c r="N116" s="180"/>
    </row>
    <row r="117" spans="1:14" x14ac:dyDescent="0.25">
      <c r="A117" s="133" t="s">
        <v>90</v>
      </c>
      <c r="B117" s="185">
        <f t="shared" ref="B117:H117" si="4">SUM(B1:B108)</f>
        <v>86243.06</v>
      </c>
      <c r="C117" s="185">
        <f t="shared" si="4"/>
        <v>58913.47</v>
      </c>
      <c r="D117" s="185">
        <f t="shared" si="4"/>
        <v>21051.37</v>
      </c>
      <c r="E117" s="185">
        <f>SUM(E1:E108)</f>
        <v>140251</v>
      </c>
      <c r="F117" s="185">
        <f t="shared" si="4"/>
        <v>88836</v>
      </c>
      <c r="G117" s="185">
        <f t="shared" si="4"/>
        <v>126247</v>
      </c>
      <c r="H117" s="185">
        <f t="shared" si="4"/>
        <v>81125</v>
      </c>
      <c r="I117" s="185">
        <f>SUM(I1:I114)</f>
        <v>61147</v>
      </c>
      <c r="J117" s="185">
        <f>SUM(J1:J108)</f>
        <v>63012</v>
      </c>
      <c r="K117" s="185">
        <f>SUM(K1:K108)</f>
        <v>0</v>
      </c>
      <c r="L117" s="185">
        <f>SUM(L1:L108)</f>
        <v>0</v>
      </c>
      <c r="M117" s="185">
        <f>SUM(M1:M108)</f>
        <v>0</v>
      </c>
      <c r="N117" s="154">
        <f>SUM(N1:N108)</f>
        <v>719460.89999999991</v>
      </c>
    </row>
    <row r="118" spans="1:14" x14ac:dyDescent="0.25">
      <c r="N118" s="95">
        <f>SUM(B117:M117)-N117</f>
        <v>7365.0000000001164</v>
      </c>
    </row>
  </sheetData>
  <autoFilter ref="A1:A118"/>
  <phoneticPr fontId="25" type="noConversion"/>
  <pageMargins left="0.7" right="0.7" top="0.75" bottom="0.75" header="0.3" footer="0.3"/>
  <pageSetup paperSize="9" scale="42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94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J6" sqref="J6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>
        <v>1200</v>
      </c>
      <c r="H4" s="178">
        <v>1200</v>
      </c>
      <c r="I4" s="178">
        <v>7700</v>
      </c>
      <c r="J4" s="178">
        <v>1200</v>
      </c>
      <c r="K4" s="178"/>
      <c r="L4" s="178"/>
      <c r="M4" s="178"/>
      <c r="N4" s="178">
        <f t="shared" si="0"/>
        <v>17300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>
        <v>4000</v>
      </c>
      <c r="H5" s="178">
        <v>4000</v>
      </c>
      <c r="I5" s="178"/>
      <c r="J5" s="178">
        <v>9500</v>
      </c>
      <c r="K5" s="178"/>
      <c r="L5" s="178"/>
      <c r="M5" s="178"/>
      <c r="N5" s="178">
        <f t="shared" si="0"/>
        <v>37500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>
        <v>1000</v>
      </c>
      <c r="H6" s="178">
        <v>1000</v>
      </c>
      <c r="I6" s="178">
        <v>1000</v>
      </c>
      <c r="J6" s="178">
        <v>1000</v>
      </c>
      <c r="K6" s="178"/>
      <c r="L6" s="178"/>
      <c r="M6" s="178"/>
      <c r="N6" s="178">
        <f t="shared" si="0"/>
        <v>9000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12400</v>
      </c>
      <c r="F9" s="159">
        <f t="shared" si="1"/>
        <v>6200</v>
      </c>
      <c r="G9" s="159">
        <f t="shared" si="1"/>
        <v>6200</v>
      </c>
      <c r="H9" s="159">
        <f t="shared" si="1"/>
        <v>6200</v>
      </c>
      <c r="I9" s="159">
        <f t="shared" si="1"/>
        <v>8700</v>
      </c>
      <c r="J9" s="159">
        <f t="shared" si="1"/>
        <v>11700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63800</v>
      </c>
    </row>
    <row r="11" spans="1:14" x14ac:dyDescent="0.25">
      <c r="N11" s="160">
        <f>SUM(B9:M9)-N9</f>
        <v>0</v>
      </c>
    </row>
  </sheetData>
  <phoneticPr fontId="25" type="noConversion"/>
  <pageMargins left="0.7" right="0.7" top="0.75" bottom="0.75" header="0.3" footer="0.3"/>
  <pageSetup paperSize="9" scale="95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H5" sqref="H5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4" width="12.85546875" bestFit="1" customWidth="1"/>
    <col min="5" max="5" width="16.7109375" customWidth="1"/>
    <col min="6" max="7" width="14.28515625" customWidth="1"/>
    <col min="8" max="8" width="20.42578125" customWidth="1"/>
    <col min="9" max="10" width="14.5703125" bestFit="1" customWidth="1"/>
    <col min="11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v>695673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915244</v>
      </c>
      <c r="F3" s="192">
        <v>914164</v>
      </c>
      <c r="G3" s="192">
        <v>782031</v>
      </c>
      <c r="H3" s="192">
        <v>871302</v>
      </c>
      <c r="I3" s="192">
        <v>735288</v>
      </c>
      <c r="J3" s="192">
        <v>1038031</v>
      </c>
      <c r="K3" s="192"/>
      <c r="L3" s="192"/>
      <c r="M3" s="192"/>
      <c r="N3" s="196">
        <f>SUM(B3:M3)</f>
        <v>7837807.3799999999</v>
      </c>
    </row>
    <row r="4" spans="1:14" x14ac:dyDescent="0.25">
      <c r="A4" s="164" t="s">
        <v>112</v>
      </c>
      <c r="B4" s="193">
        <v>80000</v>
      </c>
      <c r="C4" s="192">
        <v>80000</v>
      </c>
      <c r="D4" s="193">
        <v>80000</v>
      </c>
      <c r="E4" s="193">
        <v>80000</v>
      </c>
      <c r="F4" s="193">
        <v>80000</v>
      </c>
      <c r="G4" s="193">
        <v>80000</v>
      </c>
      <c r="H4" s="193">
        <v>80000</v>
      </c>
      <c r="I4" s="193">
        <v>80000</v>
      </c>
      <c r="J4" s="192">
        <v>80000</v>
      </c>
      <c r="K4" s="192"/>
      <c r="L4" s="192"/>
      <c r="M4" s="192"/>
      <c r="N4" s="196">
        <f>SUM(B4:M4)</f>
        <v>720000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775673</v>
      </c>
      <c r="C6" s="195">
        <f t="shared" si="0"/>
        <v>1253360</v>
      </c>
      <c r="D6" s="195">
        <f t="shared" si="0"/>
        <v>792714.38</v>
      </c>
      <c r="E6" s="195">
        <f t="shared" si="0"/>
        <v>995244</v>
      </c>
      <c r="F6" s="195">
        <f t="shared" si="0"/>
        <v>994164</v>
      </c>
      <c r="G6" s="195">
        <f t="shared" si="0"/>
        <v>862031</v>
      </c>
      <c r="H6" s="195">
        <f t="shared" si="0"/>
        <v>951302</v>
      </c>
      <c r="I6" s="195">
        <f t="shared" si="0"/>
        <v>815288</v>
      </c>
      <c r="J6" s="195">
        <f t="shared" si="0"/>
        <v>1118031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8557807.379999999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5" type="noConversion"/>
  <pageMargins left="0.7" right="0.7" top="0.75" bottom="0.75" header="0.3" footer="0.3"/>
  <pageSetup paperSize="9" scale="60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J4" sqref="J4"/>
    </sheetView>
  </sheetViews>
  <sheetFormatPr defaultRowHeight="15" x14ac:dyDescent="0.25"/>
  <cols>
    <col min="1" max="1" width="20.28515625" style="1" bestFit="1" customWidth="1"/>
    <col min="2" max="2" width="9.140625" style="1"/>
    <col min="3" max="3" width="10.28515625" style="1" bestFit="1" customWidth="1"/>
    <col min="4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52100</v>
      </c>
      <c r="G3" s="178">
        <v>52100</v>
      </c>
      <c r="H3" s="178">
        <v>52100</v>
      </c>
      <c r="I3" s="178">
        <v>52100</v>
      </c>
      <c r="J3" s="178">
        <v>52100</v>
      </c>
      <c r="K3" s="178"/>
      <c r="L3" s="178"/>
      <c r="M3" s="178"/>
      <c r="N3" s="178">
        <f>SUM(B3:M3)</f>
        <v>498519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52100</v>
      </c>
      <c r="G5" s="185">
        <f t="shared" si="0"/>
        <v>52100</v>
      </c>
      <c r="H5" s="185">
        <f t="shared" si="0"/>
        <v>52100</v>
      </c>
      <c r="I5" s="185">
        <f t="shared" si="0"/>
        <v>52100</v>
      </c>
      <c r="J5" s="185">
        <f t="shared" si="0"/>
        <v>52100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498519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5" type="noConversion"/>
  <pageMargins left="0.7" right="0.7" top="0.75" bottom="0.75" header="0.3" footer="0.3"/>
  <pageSetup paperSize="9" scale="85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J6" sqref="J6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2.710937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v>248222</v>
      </c>
      <c r="C3" s="178">
        <f>1779.43+266910.97</f>
        <v>268690.39999999997</v>
      </c>
      <c r="D3" s="178">
        <f>3844.81+235153</f>
        <v>238997.81</v>
      </c>
      <c r="E3" s="178">
        <v>171007</v>
      </c>
      <c r="F3" s="178">
        <v>254479</v>
      </c>
      <c r="G3" s="178">
        <v>513335</v>
      </c>
      <c r="H3" s="178">
        <v>271664</v>
      </c>
      <c r="I3" s="178">
        <v>405612</v>
      </c>
      <c r="J3" s="178">
        <v>260707</v>
      </c>
      <c r="K3" s="178"/>
      <c r="L3" s="178"/>
      <c r="M3" s="178"/>
      <c r="N3" s="180">
        <f>SUM(B3:M3)</f>
        <v>2632714.21</v>
      </c>
    </row>
    <row r="4" spans="1:14" x14ac:dyDescent="0.25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>
        <v>4375</v>
      </c>
      <c r="K5" s="178"/>
      <c r="L5" s="178"/>
      <c r="M5" s="178"/>
      <c r="N5" s="180">
        <f>SUM(B5:M5)</f>
        <v>4375</v>
      </c>
    </row>
    <row r="6" spans="1:14" x14ac:dyDescent="0.25">
      <c r="A6" s="155" t="s">
        <v>90</v>
      </c>
      <c r="B6" s="185">
        <f t="shared" ref="B6:N6" si="0">SUM(B3:B5)</f>
        <v>248222</v>
      </c>
      <c r="C6" s="185">
        <f t="shared" si="0"/>
        <v>268690.39999999997</v>
      </c>
      <c r="D6" s="185">
        <f t="shared" si="0"/>
        <v>238997.81</v>
      </c>
      <c r="E6" s="185">
        <f t="shared" si="0"/>
        <v>171007</v>
      </c>
      <c r="F6" s="185">
        <f t="shared" si="0"/>
        <v>254479</v>
      </c>
      <c r="G6" s="185">
        <f t="shared" si="0"/>
        <v>513335</v>
      </c>
      <c r="H6" s="185">
        <f t="shared" si="0"/>
        <v>271664</v>
      </c>
      <c r="I6" s="185">
        <f t="shared" si="0"/>
        <v>405612</v>
      </c>
      <c r="J6" s="185">
        <f t="shared" si="0"/>
        <v>265082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2637089.21</v>
      </c>
    </row>
    <row r="8" spans="1:14" x14ac:dyDescent="0.25">
      <c r="N8" s="160">
        <f>SUM(B6:M6)-N6</f>
        <v>0</v>
      </c>
    </row>
    <row r="9" spans="1:14" ht="15.75" hidden="1" x14ac:dyDescent="0.25">
      <c r="A9" s="453"/>
      <c r="B9" s="453"/>
      <c r="C9" s="453"/>
      <c r="D9" s="453"/>
      <c r="E9" s="453"/>
      <c r="F9" s="453"/>
      <c r="G9" s="453"/>
      <c r="H9" s="453"/>
      <c r="I9" s="453"/>
      <c r="J9" s="453"/>
      <c r="K9" s="453"/>
      <c r="L9" s="453"/>
    </row>
    <row r="10" spans="1:14" ht="15.75" hidden="1" x14ac:dyDescent="0.25">
      <c r="A10" s="453"/>
      <c r="B10" s="453"/>
      <c r="C10" s="453"/>
      <c r="D10" s="453"/>
      <c r="E10" s="453"/>
      <c r="F10" s="453"/>
      <c r="G10" s="453"/>
      <c r="H10" s="453"/>
      <c r="I10" s="453"/>
      <c r="J10" s="453"/>
      <c r="K10" s="453"/>
      <c r="L10" s="453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51"/>
      <c r="B13" s="451"/>
      <c r="C13" s="451"/>
      <c r="D13" s="451"/>
      <c r="E13" s="451"/>
      <c r="F13" s="451"/>
      <c r="G13" s="451"/>
      <c r="H13" s="451"/>
      <c r="I13" s="451"/>
      <c r="J13" s="451"/>
      <c r="K13" s="451"/>
      <c r="L13" s="452"/>
    </row>
    <row r="14" spans="1:14" hidden="1" x14ac:dyDescent="0.25"/>
  </sheetData>
  <mergeCells count="3">
    <mergeCell ref="A13:L13"/>
    <mergeCell ref="A9:L9"/>
    <mergeCell ref="A10:L10"/>
  </mergeCells>
  <phoneticPr fontId="25" type="noConversion"/>
  <pageMargins left="0.25" right="0.25" top="0.75" bottom="0.75" header="0.3" footer="0.3"/>
  <pageSetup paperSize="9" scale="84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2025-08-07T11:25:43Z</cp:lastPrinted>
  <dcterms:created xsi:type="dcterms:W3CDTF">2015-11-16T11:04:42Z</dcterms:created>
  <dcterms:modified xsi:type="dcterms:W3CDTF">2025-08-07T11:26:30Z</dcterms:modified>
</cp:coreProperties>
</file>