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788" firstSheet="1" activeTab="1"/>
  </bookViews>
  <sheets>
    <sheet name="ВСЕ затраты за 6 мес." sheetId="1" state="hidden" r:id="rId1"/>
    <sheet name="ВСЕ затраты" sheetId="2" r:id="rId2"/>
    <sheet name="ВСЕ затраты в 2016-2017 гг (2)" sheetId="3" state="hidden" r:id="rId3"/>
    <sheet name="общехоз расходы" sheetId="4" r:id="rId4"/>
    <sheet name="прогр обесп" sheetId="5" r:id="rId5"/>
    <sheet name="связь" sheetId="6" r:id="rId6"/>
    <sheet name="з пл" sheetId="7" r:id="rId7"/>
    <sheet name="премии" sheetId="8" r:id="rId8"/>
    <sheet name="налог с ФОТ" sheetId="9" r:id="rId9"/>
    <sheet name="мусор" sheetId="12" r:id="rId10"/>
    <sheet name="вода" sheetId="14" r:id="rId11"/>
    <sheet name="канализация" sheetId="15" r:id="rId12"/>
    <sheet name="эл.снабж" sheetId="16" r:id="rId13"/>
    <sheet name="спец авто транспорт" sheetId="17" r:id="rId14"/>
    <sheet name="благ-во" sheetId="19" r:id="rId15"/>
    <sheet name="рез фонд" sheetId="20" r:id="rId16"/>
  </sheets>
  <definedNames>
    <definedName name="_xlnm._FilterDatabase" localSheetId="3" hidden="1">'общехоз расходы'!$A$1:$A$150</definedName>
    <definedName name="_xlnm.Print_Area" localSheetId="1">'ВСЕ затраты'!$A$1:$G$51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<sst xmlns="http://schemas.openxmlformats.org/spreadsheetml/2006/main" count="474" uniqueCount="204">
  <si>
    <t xml:space="preserve">Исполнение финансового плана ДНТ "КП "Согласие" за период с июня 2016 по май  2017 года </t>
  </si>
  <si>
    <t>Статьи поступления денежных средств</t>
  </si>
  <si>
    <t>Лимит на год</t>
  </si>
  <si>
    <t>Ост денег</t>
  </si>
  <si>
    <t>июнь</t>
  </si>
  <si>
    <t>июль</t>
  </si>
  <si>
    <t>август</t>
  </si>
  <si>
    <t>сентябрь</t>
  </si>
  <si>
    <t>октябрь</t>
  </si>
  <si>
    <t>ноябрь</t>
  </si>
  <si>
    <t>Итого за 6 мес.</t>
  </si>
  <si>
    <t>Бюджет          за 6 мес.</t>
  </si>
  <si>
    <t>Недобор(-) Перевыполн.(+)</t>
  </si>
  <si>
    <t xml:space="preserve"> 01.06.16</t>
  </si>
  <si>
    <t>декабрь</t>
  </si>
  <si>
    <t>январь</t>
  </si>
  <si>
    <t>февраль</t>
  </si>
  <si>
    <t>март</t>
  </si>
  <si>
    <t>апрель</t>
  </si>
  <si>
    <t>май</t>
  </si>
  <si>
    <t>Поступл. ден ср. от сбора член. взнос.</t>
  </si>
  <si>
    <t>ЦФ вступит.  взнос новых членов</t>
  </si>
  <si>
    <t>ЦФ взнос на содерж. дор. (опл.въезда)</t>
  </si>
  <si>
    <t>Пени за несв. уплату член взн.+ штраф</t>
  </si>
  <si>
    <t>Коммерч деят. +договора на обслуж.</t>
  </si>
  <si>
    <t xml:space="preserve">      ИТОГО ВЗНОСЫ И ДОХОДЫ</t>
  </si>
  <si>
    <t>Статьи расходования денежных средств</t>
  </si>
  <si>
    <t>Экономия(+)    Перерасход(-)</t>
  </si>
  <si>
    <t>Общехозяйственные расходы</t>
  </si>
  <si>
    <t>Программное обеспечение</t>
  </si>
  <si>
    <t>Услуги связи</t>
  </si>
  <si>
    <t>Юридические услуги</t>
  </si>
  <si>
    <t>Заработная плата    (15 человек)</t>
  </si>
  <si>
    <t>Премиальный фонд</t>
  </si>
  <si>
    <t>Налог с ФОТ</t>
  </si>
  <si>
    <t>Приобрет. инструмент, инвент.,оборуд</t>
  </si>
  <si>
    <t>Вывоз мусора</t>
  </si>
  <si>
    <t>Содержание охраны</t>
  </si>
  <si>
    <t>Содержание газового оборудования</t>
  </si>
  <si>
    <t>Содержание сетей водоснабжения</t>
  </si>
  <si>
    <t>Содерж. сетей канализ. и ремонт ОС</t>
  </si>
  <si>
    <t>Содержание сетей электроснабжения</t>
  </si>
  <si>
    <t>Э/энергия на общие нужды</t>
  </si>
  <si>
    <t>Технические и коммерческие потери</t>
  </si>
  <si>
    <t>Содержание дорог и уборка территор.</t>
  </si>
  <si>
    <t>Благоустройство территории</t>
  </si>
  <si>
    <t>Оформление земель общего польз.</t>
  </si>
  <si>
    <t>Резервный фонд 5%</t>
  </si>
  <si>
    <t xml:space="preserve">     ИТОГО РАСХОДЫ</t>
  </si>
  <si>
    <t>КОММЕНТАРИИ к статьям с перерасходом:</t>
  </si>
  <si>
    <t>ВЫВОЗ МУСОРА:</t>
  </si>
  <si>
    <t>Перерасход в июле связан с уплатой налога на негативное возд. на окруж среду за 2 кв. в сумме 80610 руб. и запретом на вывоз мусора в лес</t>
  </si>
  <si>
    <t>Финансовый год:</t>
  </si>
  <si>
    <t>25-26</t>
  </si>
  <si>
    <t>24-25</t>
  </si>
  <si>
    <t xml:space="preserve"> </t>
  </si>
  <si>
    <t>Руб.</t>
  </si>
  <si>
    <t>Лимит на месяц</t>
  </si>
  <si>
    <t>Остаток на начало периода</t>
  </si>
  <si>
    <t>2208 884</t>
  </si>
  <si>
    <t>Поступл. ден ср. от сбора ЧВ</t>
  </si>
  <si>
    <t>Начальный взнос за подключение</t>
  </si>
  <si>
    <t>Поступл. оплаты за въезд, пропуска</t>
  </si>
  <si>
    <t>Поступление оплаты по коммерч. дог. , РСК, % по депозитам</t>
  </si>
  <si>
    <t>Пакеты</t>
  </si>
  <si>
    <t>Возмещение затрат на эл.эн.</t>
  </si>
  <si>
    <t>Возврат денежных средств прочий</t>
  </si>
  <si>
    <t>Возврат денежных средств с п/о</t>
  </si>
  <si>
    <t>Поступление оплаты от продажи трактора</t>
  </si>
  <si>
    <t>Компенсация судебных издержек</t>
  </si>
  <si>
    <t>Баланс платежной системы</t>
  </si>
  <si>
    <t>ИТОГО ВЗНОСЫ И ДОХОДЫ</t>
  </si>
  <si>
    <t>ИТОГО С ВХОДЯЩИМ ОСТАТКОМ</t>
  </si>
  <si>
    <t xml:space="preserve">Заработная плата </t>
  </si>
  <si>
    <t>Бухгалтерские услуги</t>
  </si>
  <si>
    <t>Содержание канализации</t>
  </si>
  <si>
    <t>Электроснабжение</t>
  </si>
  <si>
    <t>Содержание спецавтотехники, автотранспорта</t>
  </si>
  <si>
    <t>Асфальтирование дорог, ямочный ремонт</t>
  </si>
  <si>
    <t>Фонд поощрения ПП</t>
  </si>
  <si>
    <t>Фонд поощрения РК</t>
  </si>
  <si>
    <t>Социальн. налоги с Фонда поощр. ПП</t>
  </si>
  <si>
    <t>Социальн. налоги с Фонда поощр. РК</t>
  </si>
  <si>
    <t>Резервный фонд 6%</t>
  </si>
  <si>
    <t>ИТОГО РАСХОДЫ НА СОДЕРЖАНИЕ ТСН:</t>
  </si>
  <si>
    <t>Ремонт водопровода</t>
  </si>
  <si>
    <t>Насос Grundfos SE на КНС 2шт</t>
  </si>
  <si>
    <t>Пост охраны КПП-2</t>
  </si>
  <si>
    <t>Продление лицензии на ВЗУ</t>
  </si>
  <si>
    <t>Тех.проект ВЗУ</t>
  </si>
  <si>
    <t>Доработка водоподготовки на ВЗУ</t>
  </si>
  <si>
    <t>Трактор с навесным оборудованием</t>
  </si>
  <si>
    <t>Оборудов. Скв.1</t>
  </si>
  <si>
    <t>Ротор, крепление ротора</t>
  </si>
  <si>
    <t>Обследов. Скв.3</t>
  </si>
  <si>
    <t>Компрессор на ОС</t>
  </si>
  <si>
    <t>Насос глубинный ЭЦВ8-40-90</t>
  </si>
  <si>
    <t>Оформление точки сброса</t>
  </si>
  <si>
    <t>РАСХОДЫ НА РАЗВИТИЕ ТСН, в том числе:</t>
  </si>
  <si>
    <t>Финансовый план ДНТ "КП"Согласие" на 2016-2017 гг</t>
  </si>
  <si>
    <t xml:space="preserve">Исполнение финансового плана за период с июня 2016 по май  2017 года </t>
  </si>
  <si>
    <t xml:space="preserve">  Статья поступления денежных средств</t>
  </si>
  <si>
    <t>Бюджет на 2016/2017 гг.Лимит на</t>
  </si>
  <si>
    <t xml:space="preserve">Месячный </t>
  </si>
  <si>
    <t>Фактически</t>
  </si>
  <si>
    <t xml:space="preserve">итого с </t>
  </si>
  <si>
    <t>бюджет</t>
  </si>
  <si>
    <t>Поступление денеж средств от сбора член взноса</t>
  </si>
  <si>
    <t>ЦФ вступительный  взнос новых членов</t>
  </si>
  <si>
    <t>ЦФ Взнос на содержание дорог (оплата въезда)</t>
  </si>
  <si>
    <t>ЦФ взнос на реконструкцию газопровода</t>
  </si>
  <si>
    <t>Пени за несвоевр уплату член взносов+ штраф</t>
  </si>
  <si>
    <t>Коммерч деятельн +договора на обслуживание</t>
  </si>
  <si>
    <t xml:space="preserve">      ИТОГО</t>
  </si>
  <si>
    <t xml:space="preserve">   Расходная часть финансового плана по статьям (использование член взносов)</t>
  </si>
  <si>
    <t>экономия</t>
  </si>
  <si>
    <t>Приобретение инструмент, инвентарь,оборуд</t>
  </si>
  <si>
    <t>Содержание сетей канализ. и рем.очист. сооруж.</t>
  </si>
  <si>
    <t>Резерв оборот ср-в на покрытие несвоеврем опл</t>
  </si>
  <si>
    <t>Содержание дорог и уборка территории</t>
  </si>
  <si>
    <t>Оформление земель общего пользования</t>
  </si>
  <si>
    <t xml:space="preserve"> ИТОГО РАСХОДЫ</t>
  </si>
  <si>
    <t>ИТОГО</t>
  </si>
  <si>
    <t>АУПС</t>
  </si>
  <si>
    <t>Личн. а/транспорт</t>
  </si>
  <si>
    <t xml:space="preserve">Обслуж банка </t>
  </si>
  <si>
    <t>УСН</t>
  </si>
  <si>
    <t>вода питьевая</t>
  </si>
  <si>
    <t>гос пошлина</t>
  </si>
  <si>
    <t>канц. Товары</t>
  </si>
  <si>
    <t>щебень</t>
  </si>
  <si>
    <t>картридж д/принтера</t>
  </si>
  <si>
    <t>услуги нотариуса</t>
  </si>
  <si>
    <t>хоз.товары</t>
  </si>
  <si>
    <t>календарь</t>
  </si>
  <si>
    <t>почтовые расходы</t>
  </si>
  <si>
    <t>бумага офисн</t>
  </si>
  <si>
    <t>перчатки</t>
  </si>
  <si>
    <t>тесто от крыс</t>
  </si>
  <si>
    <t>пистолет для монт. Пены</t>
  </si>
  <si>
    <t>шуруп-саморез</t>
  </si>
  <si>
    <t>фумлента</t>
  </si>
  <si>
    <t>лента для уплотн. Резьбы</t>
  </si>
  <si>
    <t>нипель</t>
  </si>
  <si>
    <t>футорка</t>
  </si>
  <si>
    <t>изготовление пропусков</t>
  </si>
  <si>
    <t>переходник латунный</t>
  </si>
  <si>
    <t>кресло</t>
  </si>
  <si>
    <t>тряпки</t>
  </si>
  <si>
    <t>бумага самокл</t>
  </si>
  <si>
    <t>обогреватель масляный</t>
  </si>
  <si>
    <t>обогреватель масляный 7 секций</t>
  </si>
  <si>
    <t>засов для ворот</t>
  </si>
  <si>
    <t>наварная петля с подшипн</t>
  </si>
  <si>
    <t>войлок натур</t>
  </si>
  <si>
    <t>мешок  для мусора</t>
  </si>
  <si>
    <t>диск</t>
  </si>
  <si>
    <t>лезвие</t>
  </si>
  <si>
    <t xml:space="preserve">пистолет </t>
  </si>
  <si>
    <t>скобы для пистолета</t>
  </si>
  <si>
    <t>лопата снеговая</t>
  </si>
  <si>
    <t>1С</t>
  </si>
  <si>
    <t>Сайт</t>
  </si>
  <si>
    <t>СБИС отчетность</t>
  </si>
  <si>
    <t>Яндекс-диск</t>
  </si>
  <si>
    <t>ККТ</t>
  </si>
  <si>
    <t>Интернет</t>
  </si>
  <si>
    <t>МТС</t>
  </si>
  <si>
    <t>Мегафон</t>
  </si>
  <si>
    <t>Ростелеком</t>
  </si>
  <si>
    <t>Видеонаблюдение</t>
  </si>
  <si>
    <t>СБИС</t>
  </si>
  <si>
    <t>Оплата сайта</t>
  </si>
  <si>
    <t>Заработная плата</t>
  </si>
  <si>
    <t>Заработная плата, отпускные</t>
  </si>
  <si>
    <t>Выплата премий сотрудникам</t>
  </si>
  <si>
    <t>Налоги в   ПФР, ФСС ФФОМС</t>
  </si>
  <si>
    <t>Пени, штрафы</t>
  </si>
  <si>
    <t>Гринсервис</t>
  </si>
  <si>
    <t>Рег. Оператор</t>
  </si>
  <si>
    <t>Водный налог</t>
  </si>
  <si>
    <t>Содержание сетей канализации</t>
  </si>
  <si>
    <t>Компенсация С2</t>
  </si>
  <si>
    <t>откачка МТК</t>
  </si>
  <si>
    <t>Электроэнергия на общие нужды</t>
  </si>
  <si>
    <t>изолента синяя</t>
  </si>
  <si>
    <t>вилка бел/черн с ручкой</t>
  </si>
  <si>
    <t>ответвитель</t>
  </si>
  <si>
    <t>вилка угловая бел</t>
  </si>
  <si>
    <t>конвектор эл.</t>
  </si>
  <si>
    <t>пакет</t>
  </si>
  <si>
    <t>светодиодная лампа</t>
  </si>
  <si>
    <t>прожектор</t>
  </si>
  <si>
    <t>Содержание спецавтотранспорта</t>
  </si>
  <si>
    <t>ДТ</t>
  </si>
  <si>
    <t>бензин А-92</t>
  </si>
  <si>
    <t>Бензин А-92 для генератора</t>
  </si>
  <si>
    <t>бензин А-95</t>
  </si>
  <si>
    <t>шиномонтаж</t>
  </si>
  <si>
    <t xml:space="preserve">Благоустройство территории </t>
  </si>
  <si>
    <t>Резервный фонд</t>
  </si>
  <si>
    <t>экологическая отчетность</t>
  </si>
  <si>
    <t>Возврат излишне опл. денеж.ср-в при смене собств</t>
  </si>
  <si>
    <t>Мосгаз, оплата за включение газа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</si>
</sst>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\ _₽_-;\-* #\ ##0\ _₽_-;_-* &quot;-&quot;??\ _₽_-;_-@_-"/>
    <numFmt numFmtId="181" formatCode="#\ ##0"/>
  </numFmts>
  <fonts count="53">
    <font>
      <sz val="11"/>
      <color theme="1"/>
      <name val="Calibri"/>
      <charset val="134"/>
      <scheme val="minor"/>
    </font>
    <font>
      <sz val="11"/>
      <color theme="1"/>
      <name val="Arial"/>
      <charset val="204"/>
    </font>
    <font>
      <b/>
      <sz val="10"/>
      <name val="Arial Cyr"/>
      <charset val="134"/>
    </font>
    <font>
      <sz val="10"/>
      <name val="Arial Cyr"/>
      <charset val="134"/>
    </font>
    <font>
      <sz val="10"/>
      <name val="Arial"/>
      <charset val="204"/>
    </font>
    <font>
      <b/>
      <sz val="10"/>
      <name val="Arial Cyr"/>
      <charset val="204"/>
    </font>
    <font>
      <sz val="11"/>
      <color theme="1"/>
      <name val="Calibri"/>
      <charset val="204"/>
      <scheme val="minor"/>
    </font>
    <font>
      <sz val="10"/>
      <name val="Arial Cyr"/>
      <charset val="204"/>
    </font>
    <font>
      <b/>
      <sz val="10"/>
      <name val="Arial"/>
      <charset val="204"/>
    </font>
    <font>
      <sz val="10"/>
      <color theme="1"/>
      <name val="Arial"/>
      <charset val="204"/>
    </font>
    <font>
      <b/>
      <sz val="12"/>
      <name val="Calibri"/>
      <charset val="204"/>
    </font>
    <font>
      <sz val="12"/>
      <name val="Calibri"/>
      <charset val="204"/>
    </font>
    <font>
      <b/>
      <sz val="14"/>
      <name val="Calibri"/>
      <charset val="204"/>
    </font>
    <font>
      <sz val="10"/>
      <color indexed="2"/>
      <name val="Arial Cyr"/>
      <charset val="134"/>
    </font>
    <font>
      <b/>
      <sz val="11"/>
      <name val="Calibri"/>
      <charset val="204"/>
    </font>
    <font>
      <b/>
      <i/>
      <sz val="12"/>
      <name val="Calibri"/>
      <charset val="204"/>
    </font>
    <font>
      <b/>
      <i/>
      <sz val="11"/>
      <name val="Calibri"/>
      <charset val="204"/>
    </font>
    <font>
      <sz val="11"/>
      <name val="Calibri"/>
      <charset val="204"/>
    </font>
    <font>
      <i/>
      <sz val="11"/>
      <name val="Calibri"/>
      <charset val="204"/>
    </font>
    <font>
      <b/>
      <i/>
      <sz val="11"/>
      <color indexed="17"/>
      <name val="Calibri"/>
      <charset val="204"/>
    </font>
    <font>
      <sz val="11"/>
      <color theme="1"/>
      <name val="Calibri"/>
      <charset val="204"/>
    </font>
    <font>
      <b/>
      <i/>
      <u/>
      <sz val="18"/>
      <name val="Calibri"/>
      <charset val="204"/>
    </font>
    <font>
      <b/>
      <i/>
      <sz val="18"/>
      <color theme="1"/>
      <name val="Calibri"/>
      <charset val="204"/>
    </font>
    <font>
      <b/>
      <sz val="12"/>
      <color rgb="FFCC0099"/>
      <name val="Calibri"/>
      <charset val="204"/>
    </font>
    <font>
      <b/>
      <i/>
      <sz val="14"/>
      <name val="Calibri"/>
      <charset val="204"/>
    </font>
    <font>
      <b/>
      <sz val="12"/>
      <color theme="1"/>
      <name val="Calibri"/>
      <charset val="204"/>
    </font>
    <font>
      <sz val="10"/>
      <name val="Calibri"/>
      <charset val="204"/>
    </font>
    <font>
      <i/>
      <sz val="12"/>
      <name val="Calibri"/>
      <charset val="204"/>
    </font>
    <font>
      <b/>
      <sz val="14"/>
      <name val="Arial"/>
      <charset val="204"/>
    </font>
    <font>
      <b/>
      <sz val="11"/>
      <name val="Arial"/>
      <charset val="204"/>
    </font>
    <font>
      <b/>
      <sz val="12"/>
      <name val="Arial"/>
      <charset val="204"/>
    </font>
    <font>
      <b/>
      <i/>
      <sz val="10"/>
      <name val="Arial"/>
      <charset val="204"/>
    </font>
    <font>
      <sz val="11"/>
      <name val="Arial"/>
      <charset val="204"/>
    </font>
    <font>
      <b/>
      <i/>
      <sz val="1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46"/>
        <bgColor indexed="46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"/>
        <bgColor indexed="5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"/>
        <bgColor indexed="3"/>
      </patternFill>
    </fill>
    <fill>
      <patternFill patternType="solid">
        <fgColor indexed="45"/>
        <bgColor indexed="45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31"/>
        <bgColor indexed="31"/>
      </patternFill>
    </fill>
    <fill>
      <patternFill patternType="solid">
        <fgColor theme="7" tint="0.8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3" tint="0.6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rgb="FFFFFF00"/>
        <bgColor indexed="46"/>
      </patternFill>
    </fill>
    <fill>
      <patternFill patternType="solid">
        <fgColor theme="7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31"/>
      </patternFill>
    </fill>
    <fill>
      <patternFill patternType="solid">
        <fgColor theme="6" tint="0.8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27"/>
      </patternFill>
    </fill>
    <fill>
      <patternFill patternType="solid">
        <fgColor indexed="29"/>
        <bgColor indexed="2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7" fillId="0" borderId="0" applyFont="0" applyFill="0" applyBorder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1" borderId="2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2" borderId="25" applyNumberFormat="0" applyAlignment="0" applyProtection="0">
      <alignment vertical="center"/>
    </xf>
    <xf numFmtId="0" fontId="43" fillId="33" borderId="26" applyNumberFormat="0" applyAlignment="0" applyProtection="0">
      <alignment vertical="center"/>
    </xf>
    <xf numFmtId="0" fontId="44" fillId="33" borderId="25" applyNumberFormat="0" applyAlignment="0" applyProtection="0">
      <alignment vertical="center"/>
    </xf>
    <xf numFmtId="0" fontId="45" fillId="34" borderId="27" applyNumberFormat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3" fillId="0" borderId="0"/>
  </cellStyleXfs>
  <cellXfs count="380">
    <xf numFmtId="0" fontId="0" fillId="0" borderId="0" xfId="0"/>
    <xf numFmtId="0" fontId="1" fillId="0" borderId="0" xfId="0" applyFont="1"/>
    <xf numFmtId="0" fontId="2" fillId="0" borderId="1" xfId="49" applyFont="1" applyBorder="1"/>
    <xf numFmtId="0" fontId="2" fillId="0" borderId="1" xfId="49" applyFont="1" applyBorder="1" applyAlignment="1">
      <alignment horizontal="center"/>
    </xf>
    <xf numFmtId="0" fontId="3" fillId="0" borderId="1" xfId="49" applyBorder="1"/>
    <xf numFmtId="0" fontId="3" fillId="0" borderId="0" xfId="49"/>
    <xf numFmtId="0" fontId="3" fillId="0" borderId="2" xfId="49" applyBorder="1"/>
    <xf numFmtId="0" fontId="3" fillId="0" borderId="3" xfId="49" applyBorder="1"/>
    <xf numFmtId="0" fontId="3" fillId="0" borderId="4" xfId="49" applyBorder="1" applyAlignment="1">
      <alignment wrapText="1"/>
    </xf>
    <xf numFmtId="180" fontId="3" fillId="0" borderId="4" xfId="1" applyNumberFormat="1" applyFont="1" applyBorder="1"/>
    <xf numFmtId="0" fontId="4" fillId="0" borderId="5" xfId="49" applyFont="1" applyBorder="1"/>
    <xf numFmtId="180" fontId="4" fillId="0" borderId="4" xfId="1" applyNumberFormat="1" applyFont="1" applyBorder="1"/>
    <xf numFmtId="0" fontId="3" fillId="0" borderId="5" xfId="49" applyBorder="1"/>
    <xf numFmtId="0" fontId="3" fillId="0" borderId="4" xfId="49" applyBorder="1"/>
    <xf numFmtId="2" fontId="3" fillId="0" borderId="4" xfId="49" applyNumberFormat="1" applyBorder="1"/>
    <xf numFmtId="0" fontId="5" fillId="0" borderId="4" xfId="49" applyFont="1" applyBorder="1"/>
    <xf numFmtId="0" fontId="3" fillId="0" borderId="4" xfId="49" applyBorder="1" applyAlignment="1">
      <alignment horizontal="left" wrapText="1"/>
    </xf>
    <xf numFmtId="0" fontId="3" fillId="0" borderId="4" xfId="49" applyBorder="1" applyAlignment="1">
      <alignment horizontal="left"/>
    </xf>
    <xf numFmtId="2" fontId="3" fillId="0" borderId="4" xfId="49" applyNumberFormat="1" applyBorder="1" applyAlignment="1">
      <alignment wrapText="1"/>
    </xf>
    <xf numFmtId="0" fontId="6" fillId="0" borderId="4" xfId="0" applyFont="1" applyBorder="1"/>
    <xf numFmtId="180" fontId="0" fillId="0" borderId="4" xfId="1" applyNumberFormat="1" applyFont="1" applyBorder="1"/>
    <xf numFmtId="181" fontId="2" fillId="2" borderId="6" xfId="49" applyNumberFormat="1" applyFont="1" applyFill="1" applyBorder="1"/>
    <xf numFmtId="180" fontId="3" fillId="0" borderId="6" xfId="1" applyNumberFormat="1" applyFont="1" applyFill="1" applyBorder="1" applyAlignment="1">
      <alignment horizontal="center"/>
    </xf>
    <xf numFmtId="180" fontId="3" fillId="0" borderId="4" xfId="1" applyNumberFormat="1" applyFont="1" applyBorder="1" applyAlignment="1">
      <alignment horizontal="center"/>
    </xf>
    <xf numFmtId="181" fontId="0" fillId="0" borderId="0" xfId="0" applyNumberFormat="1"/>
    <xf numFmtId="18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76" fontId="0" fillId="0" borderId="0" xfId="1" applyFont="1"/>
    <xf numFmtId="0" fontId="2" fillId="0" borderId="1" xfId="49" applyFont="1" applyBorder="1" applyAlignment="1">
      <alignment wrapText="1"/>
    </xf>
    <xf numFmtId="0" fontId="3" fillId="0" borderId="1" xfId="49" applyBorder="1" applyAlignment="1">
      <alignment horizontal="center"/>
    </xf>
    <xf numFmtId="0" fontId="3" fillId="0" borderId="0" xfId="49" applyAlignment="1">
      <alignment wrapText="1"/>
    </xf>
    <xf numFmtId="0" fontId="3" fillId="0" borderId="4" xfId="49" applyBorder="1" applyAlignment="1">
      <alignment horizontal="center"/>
    </xf>
    <xf numFmtId="0" fontId="3" fillId="0" borderId="3" xfId="49" applyBorder="1" applyAlignment="1">
      <alignment horizontal="center"/>
    </xf>
    <xf numFmtId="180" fontId="2" fillId="2" borderId="6" xfId="1" applyNumberFormat="1" applyFont="1" applyFill="1" applyBorder="1"/>
    <xf numFmtId="176" fontId="3" fillId="0" borderId="0" xfId="1" applyFont="1"/>
    <xf numFmtId="176" fontId="3" fillId="0" borderId="3" xfId="1" applyFont="1" applyBorder="1"/>
    <xf numFmtId="180" fontId="3" fillId="0" borderId="6" xfId="1" applyNumberFormat="1" applyFont="1" applyBorder="1"/>
    <xf numFmtId="180" fontId="3" fillId="0" borderId="7" xfId="1" applyNumberFormat="1" applyFont="1" applyBorder="1"/>
    <xf numFmtId="0" fontId="3" fillId="0" borderId="8" xfId="49" applyBorder="1" applyAlignment="1">
      <alignment horizontal="center"/>
    </xf>
    <xf numFmtId="0" fontId="3" fillId="0" borderId="5" xfId="49" applyBorder="1" applyAlignment="1">
      <alignment wrapText="1"/>
    </xf>
    <xf numFmtId="180" fontId="3" fillId="0" borderId="4" xfId="1" applyNumberFormat="1" applyFont="1" applyFill="1" applyBorder="1"/>
    <xf numFmtId="0" fontId="3" fillId="0" borderId="1" xfId="49" applyBorder="1" applyAlignment="1">
      <alignment wrapText="1"/>
    </xf>
    <xf numFmtId="180" fontId="3" fillId="0" borderId="6" xfId="1" applyNumberFormat="1" applyFont="1" applyFill="1" applyBorder="1"/>
    <xf numFmtId="180" fontId="3" fillId="0" borderId="7" xfId="1" applyNumberFormat="1" applyFont="1" applyFill="1" applyBorder="1"/>
    <xf numFmtId="0" fontId="3" fillId="0" borderId="5" xfId="49" applyFont="1" applyBorder="1"/>
    <xf numFmtId="181" fontId="2" fillId="2" borderId="6" xfId="49" applyNumberFormat="1" applyFont="1" applyFill="1" applyBorder="1" applyAlignment="1">
      <alignment horizontal="center"/>
    </xf>
    <xf numFmtId="180" fontId="2" fillId="2" borderId="7" xfId="49" applyNumberFormat="1" applyFont="1" applyFill="1" applyBorder="1"/>
    <xf numFmtId="180" fontId="0" fillId="0" borderId="0" xfId="1" applyNumberFormat="1" applyFont="1"/>
    <xf numFmtId="0" fontId="3" fillId="0" borderId="8" xfId="49" applyBorder="1"/>
    <xf numFmtId="0" fontId="7" fillId="3" borderId="4" xfId="49" applyFont="1" applyFill="1" applyBorder="1"/>
    <xf numFmtId="176" fontId="3" fillId="4" borderId="4" xfId="1" applyFont="1" applyFill="1" applyBorder="1"/>
    <xf numFmtId="176" fontId="3" fillId="0" borderId="4" xfId="1" applyFont="1" applyBorder="1"/>
    <xf numFmtId="0" fontId="3" fillId="0" borderId="1" xfId="49" applyFont="1" applyFill="1" applyBorder="1"/>
    <xf numFmtId="0" fontId="3" fillId="0" borderId="1" xfId="49" applyFont="1" applyBorder="1"/>
    <xf numFmtId="180" fontId="3" fillId="0" borderId="0" xfId="1" applyNumberFormat="1" applyFont="1"/>
    <xf numFmtId="180" fontId="3" fillId="0" borderId="3" xfId="1" applyNumberFormat="1" applyFont="1" applyBorder="1"/>
    <xf numFmtId="176" fontId="3" fillId="0" borderId="6" xfId="1" applyFont="1" applyBorder="1"/>
    <xf numFmtId="0" fontId="1" fillId="0" borderId="0" xfId="0" applyFont="1" applyAlignment="1">
      <alignment horizontal="center"/>
    </xf>
    <xf numFmtId="0" fontId="8" fillId="0" borderId="1" xfId="49" applyFont="1" applyBorder="1"/>
    <xf numFmtId="0" fontId="8" fillId="0" borderId="1" xfId="49" applyFont="1" applyBorder="1" applyAlignment="1">
      <alignment horizontal="center"/>
    </xf>
    <xf numFmtId="0" fontId="4" fillId="0" borderId="1" xfId="49" applyFont="1" applyBorder="1"/>
    <xf numFmtId="0" fontId="4" fillId="0" borderId="0" xfId="49" applyFont="1"/>
    <xf numFmtId="0" fontId="4" fillId="0" borderId="8" xfId="49" applyFont="1" applyBorder="1" applyAlignment="1">
      <alignment horizontal="center"/>
    </xf>
    <xf numFmtId="0" fontId="4" fillId="0" borderId="3" xfId="49" applyFont="1" applyBorder="1" applyAlignment="1">
      <alignment horizontal="center"/>
    </xf>
    <xf numFmtId="0" fontId="4" fillId="0" borderId="4" xfId="49" applyFont="1" applyBorder="1" applyAlignment="1">
      <alignment wrapText="1"/>
    </xf>
    <xf numFmtId="180" fontId="1" fillId="0" borderId="4" xfId="1" applyNumberFormat="1" applyFont="1" applyBorder="1"/>
    <xf numFmtId="180" fontId="9" fillId="0" borderId="4" xfId="1" applyNumberFormat="1" applyFont="1" applyBorder="1"/>
    <xf numFmtId="0" fontId="4" fillId="5" borderId="5" xfId="49" applyFont="1" applyFill="1" applyBorder="1"/>
    <xf numFmtId="180" fontId="4" fillId="5" borderId="4" xfId="1" applyNumberFormat="1" applyFont="1" applyFill="1" applyBorder="1"/>
    <xf numFmtId="181" fontId="8" fillId="2" borderId="6" xfId="49" applyNumberFormat="1" applyFont="1" applyFill="1" applyBorder="1"/>
    <xf numFmtId="181" fontId="1" fillId="0" borderId="0" xfId="0" applyNumberFormat="1" applyFont="1"/>
    <xf numFmtId="181" fontId="1" fillId="0" borderId="0" xfId="0" applyNumberFormat="1" applyFont="1" applyAlignment="1">
      <alignment horizontal="center"/>
    </xf>
    <xf numFmtId="0" fontId="3" fillId="5" borderId="4" xfId="49" applyFill="1" applyBorder="1" applyAlignment="1">
      <alignment horizontal="left"/>
    </xf>
    <xf numFmtId="180" fontId="3" fillId="5" borderId="8" xfId="1" applyNumberFormat="1" applyFont="1" applyFill="1" applyBorder="1"/>
    <xf numFmtId="180" fontId="3" fillId="0" borderId="8" xfId="1" applyNumberFormat="1" applyFont="1" applyBorder="1"/>
    <xf numFmtId="180" fontId="3" fillId="0" borderId="9" xfId="1" applyNumberFormat="1" applyFont="1" applyBorder="1"/>
    <xf numFmtId="0" fontId="3" fillId="0" borderId="8" xfId="49" applyBorder="1" applyAlignment="1">
      <alignment wrapText="1"/>
    </xf>
    <xf numFmtId="180" fontId="3" fillId="5" borderId="3" xfId="1" applyNumberFormat="1" applyFont="1" applyFill="1" applyBorder="1"/>
    <xf numFmtId="0" fontId="3" fillId="0" borderId="0" xfId="49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180" fontId="0" fillId="0" borderId="0" xfId="0" applyNumberFormat="1"/>
    <xf numFmtId="0" fontId="11" fillId="0" borderId="0" xfId="0" applyFont="1" applyAlignment="1">
      <alignment wrapText="1"/>
    </xf>
    <xf numFmtId="0" fontId="3" fillId="0" borderId="0" xfId="49" applyAlignment="1">
      <alignment horizontal="center"/>
    </xf>
    <xf numFmtId="0" fontId="3" fillId="0" borderId="5" xfId="49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180" fontId="0" fillId="0" borderId="0" xfId="0" applyNumberFormat="1" applyAlignment="1">
      <alignment horizontal="center"/>
    </xf>
    <xf numFmtId="0" fontId="3" fillId="0" borderId="5" xfId="49" applyBorder="1" applyAlignment="1">
      <alignment horizontal="left" vertical="center" wrapText="1"/>
    </xf>
    <xf numFmtId="176" fontId="3" fillId="0" borderId="7" xfId="1" applyFont="1" applyBorder="1"/>
    <xf numFmtId="176" fontId="3" fillId="0" borderId="9" xfId="1" applyFont="1" applyBorder="1"/>
    <xf numFmtId="176" fontId="2" fillId="2" borderId="6" xfId="1" applyFont="1" applyFill="1" applyBorder="1"/>
    <xf numFmtId="0" fontId="12" fillId="0" borderId="0" xfId="0" applyFont="1" applyAlignment="1">
      <alignment wrapText="1"/>
    </xf>
    <xf numFmtId="0" fontId="2" fillId="0" borderId="3" xfId="49" applyFont="1" applyBorder="1" applyAlignment="1">
      <alignment horizontal="center"/>
    </xf>
    <xf numFmtId="176" fontId="2" fillId="0" borderId="6" xfId="1" applyFont="1" applyBorder="1"/>
    <xf numFmtId="176" fontId="0" fillId="0" borderId="0" xfId="0" applyNumberFormat="1"/>
    <xf numFmtId="0" fontId="3" fillId="0" borderId="6" xfId="49" applyBorder="1" applyAlignment="1">
      <alignment horizontal="center"/>
    </xf>
    <xf numFmtId="0" fontId="3" fillId="0" borderId="7" xfId="49" applyBorder="1" applyAlignment="1">
      <alignment horizontal="center"/>
    </xf>
    <xf numFmtId="0" fontId="2" fillId="0" borderId="4" xfId="49" applyFont="1" applyBorder="1" applyAlignment="1">
      <alignment horizontal="left"/>
    </xf>
    <xf numFmtId="181" fontId="2" fillId="2" borderId="4" xfId="49" applyNumberFormat="1" applyFont="1" applyFill="1" applyBorder="1" applyAlignment="1">
      <alignment horizontal="center"/>
    </xf>
    <xf numFmtId="176" fontId="2" fillId="2" borderId="4" xfId="1" applyFont="1" applyFill="1" applyBorder="1"/>
    <xf numFmtId="0" fontId="3" fillId="0" borderId="4" xfId="49" applyBorder="1" applyAlignment="1">
      <alignment vertical="center"/>
    </xf>
    <xf numFmtId="0" fontId="2" fillId="0" borderId="4" xfId="49" applyFont="1" applyBorder="1"/>
    <xf numFmtId="180" fontId="13" fillId="0" borderId="4" xfId="1" applyNumberFormat="1" applyFont="1" applyBorder="1"/>
    <xf numFmtId="180" fontId="0" fillId="0" borderId="0" xfId="1" applyNumberFormat="1" applyFont="1" applyAlignment="1">
      <alignment horizontal="center"/>
    </xf>
    <xf numFmtId="176" fontId="2" fillId="0" borderId="1" xfId="1" applyFont="1" applyBorder="1"/>
    <xf numFmtId="180" fontId="3" fillId="0" borderId="1" xfId="1" applyNumberFormat="1" applyFont="1" applyBorder="1"/>
    <xf numFmtId="0" fontId="3" fillId="6" borderId="5" xfId="49" applyFill="1" applyBorder="1" applyAlignment="1">
      <alignment wrapText="1"/>
    </xf>
    <xf numFmtId="180" fontId="3" fillId="7" borderId="4" xfId="1" applyNumberFormat="1" applyFont="1" applyFill="1" applyBorder="1"/>
    <xf numFmtId="180" fontId="3" fillId="7" borderId="9" xfId="1" applyNumberFormat="1" applyFont="1" applyFill="1" applyBorder="1"/>
    <xf numFmtId="180" fontId="3" fillId="7" borderId="6" xfId="1" applyNumberFormat="1" applyFont="1" applyFill="1" applyBorder="1"/>
    <xf numFmtId="180" fontId="3" fillId="7" borderId="7" xfId="1" applyNumberFormat="1" applyFont="1" applyFill="1" applyBorder="1"/>
    <xf numFmtId="2" fontId="3" fillId="0" borderId="1" xfId="49" applyNumberFormat="1" applyBorder="1" applyAlignment="1">
      <alignment wrapText="1"/>
    </xf>
    <xf numFmtId="2" fontId="3" fillId="8" borderId="5" xfId="49" applyNumberFormat="1" applyFill="1" applyBorder="1" applyAlignment="1">
      <alignment wrapText="1"/>
    </xf>
    <xf numFmtId="2" fontId="3" fillId="0" borderId="5" xfId="49" applyNumberFormat="1" applyBorder="1" applyAlignment="1">
      <alignment wrapText="1"/>
    </xf>
    <xf numFmtId="2" fontId="3" fillId="9" borderId="5" xfId="49" applyNumberFormat="1" applyFill="1" applyBorder="1" applyAlignment="1">
      <alignment wrapText="1"/>
    </xf>
    <xf numFmtId="2" fontId="3" fillId="10" borderId="5" xfId="49" applyNumberFormat="1" applyFill="1" applyBorder="1" applyAlignment="1">
      <alignment wrapText="1"/>
    </xf>
    <xf numFmtId="2" fontId="3" fillId="11" borderId="5" xfId="49" applyNumberFormat="1" applyFont="1" applyFill="1" applyBorder="1" applyAlignment="1">
      <alignment wrapText="1"/>
    </xf>
    <xf numFmtId="0" fontId="6" fillId="0" borderId="10" xfId="0" applyFont="1" applyBorder="1" applyAlignment="1">
      <alignment wrapText="1"/>
    </xf>
    <xf numFmtId="0" fontId="3" fillId="0" borderId="10" xfId="49" applyBorder="1" applyAlignment="1">
      <alignment wrapText="1"/>
    </xf>
    <xf numFmtId="0" fontId="0" fillId="0" borderId="10" xfId="0" applyBorder="1" applyAlignment="1">
      <alignment wrapText="1"/>
    </xf>
    <xf numFmtId="180" fontId="3" fillId="0" borderId="0" xfId="1" applyNumberFormat="1" applyFont="1" applyAlignment="1">
      <alignment horizontal="center"/>
    </xf>
    <xf numFmtId="180" fontId="3" fillId="0" borderId="3" xfId="1" applyNumberFormat="1" applyFont="1" applyBorder="1" applyAlignment="1">
      <alignment horizontal="center"/>
    </xf>
    <xf numFmtId="180" fontId="3" fillId="0" borderId="6" xfId="1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180" fontId="0" fillId="0" borderId="6" xfId="1" applyNumberFormat="1" applyFont="1" applyBorder="1"/>
    <xf numFmtId="0" fontId="6" fillId="0" borderId="1" xfId="0" applyFont="1" applyBorder="1" applyAlignment="1">
      <alignment wrapText="1"/>
    </xf>
    <xf numFmtId="180" fontId="2" fillId="2" borderId="6" xfId="1" applyNumberFormat="1" applyFont="1" applyFill="1" applyBorder="1" applyAlignment="1">
      <alignment horizontal="center"/>
    </xf>
    <xf numFmtId="0" fontId="14" fillId="0" borderId="11" xfId="0" applyFont="1" applyBorder="1"/>
    <xf numFmtId="0" fontId="14" fillId="0" borderId="5" xfId="0" applyFont="1" applyBorder="1"/>
    <xf numFmtId="0" fontId="0" fillId="0" borderId="11" xfId="0" applyBorder="1"/>
    <xf numFmtId="0" fontId="15" fillId="0" borderId="11" xfId="0" applyFont="1" applyBorder="1"/>
    <xf numFmtId="0" fontId="14" fillId="0" borderId="2" xfId="0" applyFont="1" applyBorder="1"/>
    <xf numFmtId="0" fontId="14" fillId="0" borderId="0" xfId="0" applyFont="1"/>
    <xf numFmtId="0" fontId="14" fillId="0" borderId="3" xfId="0" applyFont="1" applyBorder="1" applyAlignment="1">
      <alignment wrapText="1"/>
    </xf>
    <xf numFmtId="0" fontId="14" fillId="0" borderId="3" xfId="0" applyFont="1" applyBorder="1"/>
    <xf numFmtId="0" fontId="0" fillId="0" borderId="3" xfId="0" applyBorder="1"/>
    <xf numFmtId="0" fontId="0" fillId="0" borderId="12" xfId="0" applyBorder="1"/>
    <xf numFmtId="0" fontId="0" fillId="0" borderId="1" xfId="0" applyBorder="1"/>
    <xf numFmtId="0" fontId="14" fillId="0" borderId="6" xfId="0" applyFont="1" applyBorder="1" applyAlignment="1">
      <alignment wrapText="1"/>
    </xf>
    <xf numFmtId="0" fontId="14" fillId="0" borderId="6" xfId="0" applyFont="1" applyBorder="1"/>
    <xf numFmtId="0" fontId="16" fillId="0" borderId="6" xfId="0" applyFont="1" applyBorder="1" applyAlignment="1">
      <alignment horizontal="center"/>
    </xf>
    <xf numFmtId="0" fontId="0" fillId="0" borderId="10" xfId="0" applyBorder="1"/>
    <xf numFmtId="0" fontId="0" fillId="0" borderId="5" xfId="0" applyBorder="1"/>
    <xf numFmtId="181" fontId="14" fillId="12" borderId="4" xfId="0" applyNumberFormat="1" applyFont="1" applyFill="1" applyBorder="1"/>
    <xf numFmtId="181" fontId="0" fillId="12" borderId="4" xfId="0" applyNumberFormat="1" applyFill="1" applyBorder="1"/>
    <xf numFmtId="0" fontId="0" fillId="0" borderId="4" xfId="0" applyBorder="1"/>
    <xf numFmtId="181" fontId="0" fillId="0" borderId="4" xfId="0" applyNumberFormat="1" applyBorder="1"/>
    <xf numFmtId="0" fontId="10" fillId="0" borderId="5" xfId="0" applyFont="1" applyBorder="1"/>
    <xf numFmtId="181" fontId="10" fillId="0" borderId="4" xfId="0" applyNumberFormat="1" applyFont="1" applyBorder="1"/>
    <xf numFmtId="181" fontId="10" fillId="12" borderId="4" xfId="0" applyNumberFormat="1" applyFont="1" applyFill="1" applyBorder="1"/>
    <xf numFmtId="181" fontId="14" fillId="13" borderId="4" xfId="0" applyNumberFormat="1" applyFont="1" applyFill="1" applyBorder="1"/>
    <xf numFmtId="181" fontId="0" fillId="13" borderId="4" xfId="0" applyNumberFormat="1" applyFill="1" applyBorder="1"/>
    <xf numFmtId="181" fontId="14" fillId="13" borderId="6" xfId="0" applyNumberFormat="1" applyFont="1" applyFill="1" applyBorder="1"/>
    <xf numFmtId="181" fontId="0" fillId="13" borderId="6" xfId="0" applyNumberFormat="1" applyFill="1" applyBorder="1"/>
    <xf numFmtId="0" fontId="0" fillId="0" borderId="9" xfId="0" applyBorder="1"/>
    <xf numFmtId="0" fontId="0" fillId="0" borderId="7" xfId="0" applyBorder="1"/>
    <xf numFmtId="181" fontId="0" fillId="6" borderId="4" xfId="0" applyNumberFormat="1" applyFill="1" applyBorder="1"/>
    <xf numFmtId="0" fontId="14" fillId="0" borderId="10" xfId="0" applyFont="1" applyBorder="1"/>
    <xf numFmtId="181" fontId="10" fillId="13" borderId="4" xfId="0" applyNumberFormat="1" applyFont="1" applyFill="1" applyBorder="1"/>
    <xf numFmtId="0" fontId="0" fillId="0" borderId="6" xfId="0" applyBorder="1"/>
    <xf numFmtId="181" fontId="0" fillId="0" borderId="6" xfId="0" applyNumberFormat="1" applyBorder="1"/>
    <xf numFmtId="0" fontId="0" fillId="14" borderId="3" xfId="0" applyFill="1" applyBorder="1"/>
    <xf numFmtId="0" fontId="0" fillId="14" borderId="6" xfId="0" applyFill="1" applyBorder="1"/>
    <xf numFmtId="181" fontId="17" fillId="14" borderId="4" xfId="0" applyNumberFormat="1" applyFont="1" applyFill="1" applyBorder="1"/>
    <xf numFmtId="181" fontId="14" fillId="0" borderId="4" xfId="0" applyNumberFormat="1" applyFont="1" applyBorder="1"/>
    <xf numFmtId="181" fontId="14" fillId="0" borderId="0" xfId="0" applyNumberFormat="1" applyFont="1"/>
    <xf numFmtId="0" fontId="17" fillId="14" borderId="4" xfId="0" applyFont="1" applyFill="1" applyBorder="1"/>
    <xf numFmtId="0" fontId="14" fillId="14" borderId="5" xfId="0" applyFont="1" applyFill="1" applyBorder="1"/>
    <xf numFmtId="0" fontId="18" fillId="14" borderId="4" xfId="0" applyFont="1" applyFill="1" applyBorder="1"/>
    <xf numFmtId="181" fontId="14" fillId="14" borderId="4" xfId="0" applyNumberFormat="1" applyFont="1" applyFill="1" applyBorder="1"/>
    <xf numFmtId="181" fontId="19" fillId="14" borderId="4" xfId="0" applyNumberFormat="1" applyFont="1" applyFill="1" applyBorder="1"/>
    <xf numFmtId="181" fontId="17" fillId="14" borderId="6" xfId="0" applyNumberFormat="1" applyFont="1" applyFill="1" applyBorder="1"/>
    <xf numFmtId="181" fontId="19" fillId="14" borderId="6" xfId="0" applyNumberFormat="1" applyFont="1" applyFill="1" applyBorder="1"/>
    <xf numFmtId="0" fontId="19" fillId="0" borderId="0" xfId="0" applyFont="1"/>
    <xf numFmtId="0" fontId="20" fillId="0" borderId="0" xfId="0" applyFont="1" applyAlignment="1">
      <alignment wrapText="1"/>
    </xf>
    <xf numFmtId="180" fontId="20" fillId="0" borderId="0" xfId="1" applyNumberFormat="1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right" wrapText="1"/>
    </xf>
    <xf numFmtId="180" fontId="21" fillId="0" borderId="0" xfId="1" applyNumberFormat="1" applyFont="1"/>
    <xf numFmtId="180" fontId="20" fillId="0" borderId="0" xfId="1" applyNumberFormat="1" applyFont="1"/>
    <xf numFmtId="180" fontId="22" fillId="0" borderId="0" xfId="1" applyNumberFormat="1" applyFont="1"/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4" fillId="13" borderId="2" xfId="0" applyFont="1" applyFill="1" applyBorder="1" applyAlignment="1">
      <alignment wrapText="1"/>
    </xf>
    <xf numFmtId="180" fontId="14" fillId="0" borderId="4" xfId="1" applyNumberFormat="1" applyFont="1" applyBorder="1" applyAlignment="1">
      <alignment horizontal="center" vertical="center" wrapText="1"/>
    </xf>
    <xf numFmtId="0" fontId="15" fillId="13" borderId="2" xfId="0" applyFont="1" applyFill="1" applyBorder="1" applyAlignment="1">
      <alignment wrapText="1"/>
    </xf>
    <xf numFmtId="180" fontId="14" fillId="15" borderId="4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180" fontId="10" fillId="16" borderId="6" xfId="1" applyNumberFormat="1" applyFont="1" applyFill="1" applyBorder="1" applyAlignment="1">
      <alignment horizontal="center"/>
    </xf>
    <xf numFmtId="180" fontId="20" fillId="0" borderId="6" xfId="1" applyNumberFormat="1" applyFont="1" applyBorder="1" applyAlignment="1">
      <alignment horizontal="center" vertical="center" wrapText="1"/>
    </xf>
    <xf numFmtId="180" fontId="25" fillId="17" borderId="6" xfId="1" applyNumberFormat="1" applyFont="1" applyFill="1" applyBorder="1" applyAlignment="1">
      <alignment horizontal="center" vertical="center" wrapText="1"/>
    </xf>
    <xf numFmtId="180" fontId="14" fillId="0" borderId="12" xfId="1" applyNumberFormat="1" applyFont="1" applyBorder="1" applyAlignment="1">
      <alignment horizontal="center" vertical="center" wrapText="1"/>
    </xf>
    <xf numFmtId="180" fontId="10" fillId="16" borderId="4" xfId="1" applyNumberFormat="1" applyFont="1" applyFill="1" applyBorder="1" applyAlignment="1">
      <alignment horizontal="center"/>
    </xf>
    <xf numFmtId="180" fontId="10" fillId="18" borderId="4" xfId="1" applyNumberFormat="1" applyFont="1" applyFill="1" applyBorder="1" applyAlignment="1">
      <alignment horizontal="center"/>
    </xf>
    <xf numFmtId="180" fontId="10" fillId="17" borderId="4" xfId="1" applyNumberFormat="1" applyFont="1" applyFill="1" applyBorder="1" applyAlignment="1">
      <alignment horizontal="center"/>
    </xf>
    <xf numFmtId="180" fontId="10" fillId="19" borderId="12" xfId="1" applyNumberFormat="1" applyFont="1" applyFill="1" applyBorder="1" applyAlignment="1">
      <alignment horizontal="center"/>
    </xf>
    <xf numFmtId="180" fontId="10" fillId="20" borderId="4" xfId="1" applyNumberFormat="1" applyFont="1" applyFill="1" applyBorder="1" applyAlignment="1">
      <alignment horizontal="center"/>
    </xf>
    <xf numFmtId="180" fontId="10" fillId="16" borderId="3" xfId="1" applyNumberFormat="1" applyFont="1" applyFill="1" applyBorder="1" applyAlignment="1">
      <alignment horizontal="center"/>
    </xf>
    <xf numFmtId="180" fontId="10" fillId="18" borderId="3" xfId="1" applyNumberFormat="1" applyFont="1" applyFill="1" applyBorder="1" applyAlignment="1">
      <alignment horizontal="center"/>
    </xf>
    <xf numFmtId="180" fontId="10" fillId="19" borderId="13" xfId="1" applyNumberFormat="1" applyFont="1" applyFill="1" applyBorder="1" applyAlignment="1">
      <alignment horizontal="center"/>
    </xf>
    <xf numFmtId="180" fontId="10" fillId="16" borderId="3" xfId="1" applyNumberFormat="1" applyFont="1" applyFill="1" applyBorder="1"/>
    <xf numFmtId="180" fontId="10" fillId="18" borderId="3" xfId="1" applyNumberFormat="1" applyFont="1" applyFill="1" applyBorder="1" applyAlignment="1">
      <alignment vertical="center"/>
    </xf>
    <xf numFmtId="180" fontId="10" fillId="19" borderId="3" xfId="1" applyNumberFormat="1" applyFont="1" applyFill="1" applyBorder="1" applyAlignment="1">
      <alignment vertical="center"/>
    </xf>
    <xf numFmtId="0" fontId="11" fillId="0" borderId="4" xfId="0" applyFont="1" applyBorder="1" applyAlignment="1">
      <alignment wrapText="1"/>
    </xf>
    <xf numFmtId="180" fontId="10" fillId="16" borderId="4" xfId="1" applyNumberFormat="1" applyFont="1" applyFill="1" applyBorder="1" applyAlignment="1">
      <alignment horizontal="center" vertical="center"/>
    </xf>
    <xf numFmtId="180" fontId="10" fillId="18" borderId="4" xfId="1" applyNumberFormat="1" applyFont="1" applyFill="1" applyBorder="1" applyAlignment="1">
      <alignment vertical="center"/>
    </xf>
    <xf numFmtId="180" fontId="10" fillId="17" borderId="4" xfId="1" applyNumberFormat="1" applyFont="1" applyFill="1" applyBorder="1" applyAlignment="1">
      <alignment horizontal="center" vertical="center"/>
    </xf>
    <xf numFmtId="180" fontId="10" fillId="19" borderId="4" xfId="1" applyNumberFormat="1" applyFont="1" applyFill="1" applyBorder="1" applyAlignment="1">
      <alignment vertical="center"/>
    </xf>
    <xf numFmtId="180" fontId="10" fillId="20" borderId="4" xfId="1" applyNumberFormat="1" applyFont="1" applyFill="1" applyBorder="1" applyAlignment="1">
      <alignment horizontal="center" vertical="center"/>
    </xf>
    <xf numFmtId="180" fontId="20" fillId="0" borderId="4" xfId="1" applyNumberFormat="1" applyFont="1" applyBorder="1" applyAlignment="1">
      <alignment horizontal="center"/>
    </xf>
    <xf numFmtId="180" fontId="10" fillId="11" borderId="4" xfId="1" applyNumberFormat="1" applyFont="1" applyFill="1" applyBorder="1" applyAlignment="1">
      <alignment vertical="center"/>
    </xf>
    <xf numFmtId="180" fontId="10" fillId="0" borderId="0" xfId="1" applyNumberFormat="1" applyFont="1" applyFill="1" applyBorder="1" applyAlignment="1">
      <alignment horizontal="center"/>
    </xf>
    <xf numFmtId="0" fontId="26" fillId="0" borderId="4" xfId="49" applyFont="1" applyBorder="1"/>
    <xf numFmtId="176" fontId="26" fillId="11" borderId="4" xfId="1" applyFont="1" applyFill="1" applyBorder="1"/>
    <xf numFmtId="0" fontId="26" fillId="0" borderId="11" xfId="49" applyFont="1" applyBorder="1"/>
    <xf numFmtId="180" fontId="20" fillId="0" borderId="3" xfId="1" applyNumberFormat="1" applyFont="1" applyBorder="1" applyAlignment="1">
      <alignment horizontal="center"/>
    </xf>
    <xf numFmtId="180" fontId="10" fillId="17" borderId="6" xfId="1" applyNumberFormat="1" applyFont="1" applyFill="1" applyBorder="1" applyAlignment="1">
      <alignment horizontal="center"/>
    </xf>
    <xf numFmtId="176" fontId="26" fillId="11" borderId="12" xfId="1" applyFont="1" applyFill="1" applyBorder="1"/>
    <xf numFmtId="0" fontId="26" fillId="5" borderId="14" xfId="49" applyFont="1" applyFill="1" applyBorder="1"/>
    <xf numFmtId="180" fontId="20" fillId="5" borderId="15" xfId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180" fontId="10" fillId="18" borderId="6" xfId="1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180" fontId="10" fillId="17" borderId="16" xfId="1" applyNumberFormat="1" applyFont="1" applyFill="1" applyBorder="1" applyAlignment="1">
      <alignment horizontal="center"/>
    </xf>
    <xf numFmtId="180" fontId="10" fillId="19" borderId="17" xfId="1" applyNumberFormat="1" applyFont="1" applyFill="1" applyBorder="1" applyAlignment="1">
      <alignment horizontal="center"/>
    </xf>
    <xf numFmtId="180" fontId="10" fillId="21" borderId="16" xfId="1" applyNumberFormat="1" applyFont="1" applyFill="1" applyBorder="1" applyAlignment="1">
      <alignment horizontal="center"/>
    </xf>
    <xf numFmtId="180" fontId="10" fillId="0" borderId="0" xfId="1" applyNumberFormat="1" applyFont="1" applyAlignment="1">
      <alignment horizontal="center"/>
    </xf>
    <xf numFmtId="180" fontId="10" fillId="11" borderId="0" xfId="1" applyNumberFormat="1" applyFont="1" applyFill="1" applyAlignment="1">
      <alignment horizontal="center"/>
    </xf>
    <xf numFmtId="0" fontId="24" fillId="22" borderId="4" xfId="0" applyFont="1" applyFill="1" applyBorder="1" applyAlignment="1">
      <alignment wrapText="1"/>
    </xf>
    <xf numFmtId="180" fontId="10" fillId="0" borderId="5" xfId="1" applyNumberFormat="1" applyFont="1" applyBorder="1" applyAlignment="1">
      <alignment horizontal="center"/>
    </xf>
    <xf numFmtId="180" fontId="10" fillId="0" borderId="1" xfId="1" applyNumberFormat="1" applyFont="1" applyBorder="1" applyAlignment="1">
      <alignment horizontal="center"/>
    </xf>
    <xf numFmtId="0" fontId="15" fillId="22" borderId="4" xfId="0" applyFont="1" applyFill="1" applyBorder="1" applyAlignment="1">
      <alignment wrapText="1"/>
    </xf>
    <xf numFmtId="180" fontId="27" fillId="11" borderId="1" xfId="1" applyNumberFormat="1" applyFont="1" applyFill="1" applyBorder="1" applyAlignment="1">
      <alignment horizontal="center"/>
    </xf>
    <xf numFmtId="180" fontId="10" fillId="23" borderId="4" xfId="1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180" fontId="10" fillId="23" borderId="4" xfId="1" applyNumberFormat="1" applyFont="1" applyFill="1" applyBorder="1" applyAlignment="1">
      <alignment horizontal="center"/>
    </xf>
    <xf numFmtId="0" fontId="20" fillId="0" borderId="12" xfId="0" applyFont="1" applyBorder="1" applyAlignment="1">
      <alignment wrapText="1"/>
    </xf>
    <xf numFmtId="180" fontId="10" fillId="5" borderId="4" xfId="1" applyNumberFormat="1" applyFont="1" applyFill="1" applyBorder="1" applyAlignment="1">
      <alignment horizontal="center"/>
    </xf>
    <xf numFmtId="0" fontId="20" fillId="24" borderId="0" xfId="0" applyFont="1" applyFill="1"/>
    <xf numFmtId="0" fontId="20" fillId="0" borderId="2" xfId="0" applyFont="1" applyBorder="1" applyAlignment="1">
      <alignment wrapText="1"/>
    </xf>
    <xf numFmtId="180" fontId="10" fillId="17" borderId="3" xfId="1" applyNumberFormat="1" applyFont="1" applyFill="1" applyBorder="1" applyAlignment="1">
      <alignment horizontal="center"/>
    </xf>
    <xf numFmtId="180" fontId="10" fillId="5" borderId="3" xfId="1" applyNumberFormat="1" applyFont="1" applyFill="1" applyBorder="1" applyAlignment="1">
      <alignment horizontal="center"/>
    </xf>
    <xf numFmtId="0" fontId="20" fillId="0" borderId="18" xfId="0" applyFont="1" applyBorder="1" applyAlignment="1">
      <alignment wrapText="1"/>
    </xf>
    <xf numFmtId="180" fontId="10" fillId="16" borderId="15" xfId="1" applyNumberFormat="1" applyFont="1" applyFill="1" applyBorder="1" applyAlignment="1">
      <alignment horizontal="center"/>
    </xf>
    <xf numFmtId="180" fontId="10" fillId="18" borderId="15" xfId="1" applyNumberFormat="1" applyFont="1" applyFill="1" applyBorder="1" applyAlignment="1">
      <alignment horizontal="center"/>
    </xf>
    <xf numFmtId="180" fontId="10" fillId="17" borderId="15" xfId="1" applyNumberFormat="1" applyFont="1" applyFill="1" applyBorder="1" applyAlignment="1">
      <alignment horizontal="center"/>
    </xf>
    <xf numFmtId="180" fontId="10" fillId="19" borderId="18" xfId="1" applyNumberFormat="1" applyFont="1" applyFill="1" applyBorder="1" applyAlignment="1">
      <alignment horizontal="center"/>
    </xf>
    <xf numFmtId="180" fontId="10" fillId="5" borderId="15" xfId="1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left" wrapText="1"/>
    </xf>
    <xf numFmtId="180" fontId="10" fillId="4" borderId="6" xfId="1" applyNumberFormat="1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180" fontId="10" fillId="0" borderId="0" xfId="1" applyNumberFormat="1" applyFont="1" applyBorder="1" applyAlignment="1">
      <alignment horizontal="center"/>
    </xf>
    <xf numFmtId="0" fontId="10" fillId="11" borderId="6" xfId="0" applyFont="1" applyFill="1" applyBorder="1" applyAlignment="1">
      <alignment horizontal="left" wrapText="1"/>
    </xf>
    <xf numFmtId="180" fontId="10" fillId="11" borderId="6" xfId="1" applyNumberFormat="1" applyFont="1" applyFill="1" applyBorder="1" applyAlignment="1">
      <alignment horizontal="center"/>
    </xf>
    <xf numFmtId="0" fontId="20" fillId="0" borderId="4" xfId="0" applyFont="1" applyBorder="1" applyAlignment="1">
      <alignment wrapText="1"/>
    </xf>
    <xf numFmtId="180" fontId="10" fillId="19" borderId="4" xfId="1" applyNumberFormat="1" applyFont="1" applyFill="1" applyBorder="1" applyAlignment="1">
      <alignment horizontal="center"/>
    </xf>
    <xf numFmtId="180" fontId="10" fillId="19" borderId="15" xfId="1" applyNumberFormat="1" applyFont="1" applyFill="1" applyBorder="1" applyAlignment="1">
      <alignment horizontal="center"/>
    </xf>
    <xf numFmtId="180" fontId="10" fillId="0" borderId="15" xfId="1" applyNumberFormat="1" applyFont="1" applyBorder="1" applyAlignment="1">
      <alignment horizontal="center"/>
    </xf>
    <xf numFmtId="180" fontId="10" fillId="25" borderId="15" xfId="1" applyNumberFormat="1" applyFont="1" applyFill="1" applyBorder="1" applyAlignment="1">
      <alignment horizontal="center"/>
    </xf>
    <xf numFmtId="180" fontId="10" fillId="0" borderId="15" xfId="1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0" fontId="10" fillId="0" borderId="4" xfId="0" applyFont="1" applyBorder="1" applyAlignment="1">
      <alignment wrapText="1"/>
    </xf>
    <xf numFmtId="180" fontId="10" fillId="26" borderId="4" xfId="1" applyNumberFormat="1" applyFont="1" applyFill="1" applyBorder="1" applyAlignment="1">
      <alignment horizontal="center"/>
    </xf>
    <xf numFmtId="180" fontId="10" fillId="2" borderId="4" xfId="1" applyNumberFormat="1" applyFont="1" applyFill="1" applyBorder="1" applyAlignment="1">
      <alignment horizontal="center"/>
    </xf>
    <xf numFmtId="0" fontId="20" fillId="27" borderId="0" xfId="0" applyFont="1" applyFill="1"/>
    <xf numFmtId="0" fontId="14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8" xfId="0" applyBorder="1" applyAlignment="1">
      <alignment wrapText="1"/>
    </xf>
    <xf numFmtId="0" fontId="1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10" xfId="0" applyFont="1" applyBorder="1"/>
    <xf numFmtId="0" fontId="11" fillId="0" borderId="5" xfId="0" applyFont="1" applyBorder="1"/>
    <xf numFmtId="181" fontId="10" fillId="16" borderId="4" xfId="0" applyNumberFormat="1" applyFont="1" applyFill="1" applyBorder="1" applyAlignment="1">
      <alignment horizontal="center"/>
    </xf>
    <xf numFmtId="181" fontId="10" fillId="18" borderId="4" xfId="0" applyNumberFormat="1" applyFont="1" applyFill="1" applyBorder="1" applyAlignment="1">
      <alignment horizontal="center"/>
    </xf>
    <xf numFmtId="181" fontId="11" fillId="13" borderId="4" xfId="0" applyNumberFormat="1" applyFont="1" applyFill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0" fillId="16" borderId="4" xfId="0" applyFont="1" applyFill="1" applyBorder="1" applyAlignment="1">
      <alignment horizontal="center"/>
    </xf>
    <xf numFmtId="1" fontId="10" fillId="18" borderId="4" xfId="0" applyNumberFormat="1" applyFont="1" applyFill="1" applyBorder="1" applyAlignment="1">
      <alignment horizontal="center"/>
    </xf>
    <xf numFmtId="181" fontId="11" fillId="0" borderId="4" xfId="0" applyNumberFormat="1" applyFont="1" applyBorder="1"/>
    <xf numFmtId="0" fontId="11" fillId="0" borderId="15" xfId="0" applyFont="1" applyBorder="1"/>
    <xf numFmtId="0" fontId="11" fillId="0" borderId="18" xfId="0" applyFont="1" applyBorder="1"/>
    <xf numFmtId="0" fontId="11" fillId="0" borderId="14" xfId="0" applyFont="1" applyBorder="1"/>
    <xf numFmtId="0" fontId="11" fillId="0" borderId="15" xfId="0" applyFont="1" applyBorder="1" applyAlignment="1">
      <alignment horizontal="center"/>
    </xf>
    <xf numFmtId="0" fontId="10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181" fontId="10" fillId="16" borderId="6" xfId="0" applyNumberFormat="1" applyFont="1" applyFill="1" applyBorder="1" applyAlignment="1">
      <alignment horizontal="center"/>
    </xf>
    <xf numFmtId="181" fontId="10" fillId="18" borderId="6" xfId="0" applyNumberFormat="1" applyFont="1" applyFill="1" applyBorder="1" applyAlignment="1">
      <alignment horizontal="center"/>
    </xf>
    <xf numFmtId="181" fontId="10" fillId="0" borderId="6" xfId="0" applyNumberFormat="1" applyFont="1" applyBorder="1"/>
    <xf numFmtId="0" fontId="24" fillId="22" borderId="5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10" fillId="0" borderId="5" xfId="0" applyFont="1" applyBorder="1" applyAlignment="1">
      <alignment horizontal="center"/>
    </xf>
    <xf numFmtId="0" fontId="11" fillId="0" borderId="6" xfId="0" applyFont="1" applyBorder="1"/>
    <xf numFmtId="0" fontId="0" fillId="0" borderId="18" xfId="0" applyBorder="1"/>
    <xf numFmtId="0" fontId="0" fillId="0" borderId="14" xfId="0" applyBorder="1"/>
    <xf numFmtId="181" fontId="10" fillId="16" borderId="15" xfId="0" applyNumberFormat="1" applyFont="1" applyFill="1" applyBorder="1" applyAlignment="1">
      <alignment horizontal="center"/>
    </xf>
    <xf numFmtId="181" fontId="10" fillId="18" borderId="15" xfId="0" applyNumberFormat="1" applyFont="1" applyFill="1" applyBorder="1" applyAlignment="1">
      <alignment horizontal="center"/>
    </xf>
    <xf numFmtId="0" fontId="10" fillId="0" borderId="17" xfId="0" applyFont="1" applyBorder="1"/>
    <xf numFmtId="0" fontId="11" fillId="0" borderId="19" xfId="0" applyFont="1" applyBorder="1"/>
    <xf numFmtId="0" fontId="11" fillId="0" borderId="20" xfId="0" applyFont="1" applyBorder="1"/>
    <xf numFmtId="0" fontId="29" fillId="0" borderId="0" xfId="0" applyFont="1"/>
    <xf numFmtId="0" fontId="31" fillId="28" borderId="2" xfId="0" applyFont="1" applyFill="1" applyBorder="1"/>
    <xf numFmtId="0" fontId="31" fillId="28" borderId="11" xfId="0" applyFont="1" applyFill="1" applyBorder="1"/>
    <xf numFmtId="0" fontId="31" fillId="28" borderId="11" xfId="0" applyFont="1" applyFill="1" applyBorder="1" applyAlignment="1">
      <alignment horizontal="center"/>
    </xf>
    <xf numFmtId="0" fontId="32" fillId="28" borderId="12" xfId="0" applyFont="1" applyFill="1" applyBorder="1"/>
    <xf numFmtId="0" fontId="32" fillId="28" borderId="1" xfId="0" applyFont="1" applyFill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31" fillId="29" borderId="2" xfId="0" applyFont="1" applyFill="1" applyBorder="1"/>
    <xf numFmtId="0" fontId="33" fillId="29" borderId="11" xfId="0" applyFont="1" applyFill="1" applyBorder="1"/>
    <xf numFmtId="0" fontId="32" fillId="29" borderId="12" xfId="0" applyFont="1" applyFill="1" applyBorder="1"/>
    <xf numFmtId="0" fontId="0" fillId="29" borderId="1" xfId="0" applyFill="1" applyBorder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181" fontId="11" fillId="13" borderId="4" xfId="0" applyNumberFormat="1" applyFont="1" applyFill="1" applyBorder="1" applyAlignment="1">
      <alignment horizontal="center"/>
    </xf>
    <xf numFmtId="181" fontId="11" fillId="13" borderId="4" xfId="0" applyNumberFormat="1" applyFont="1" applyFill="1" applyBorder="1" applyAlignment="1">
      <alignment horizontal="center" vertical="center"/>
    </xf>
    <xf numFmtId="181" fontId="11" fillId="30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81" fontId="11" fillId="0" borderId="4" xfId="0" applyNumberFormat="1" applyFont="1" applyBorder="1" applyAlignment="1">
      <alignment horizontal="center"/>
    </xf>
    <xf numFmtId="181" fontId="11" fillId="0" borderId="4" xfId="0" applyNumberFormat="1" applyFont="1" applyBorder="1" applyAlignment="1">
      <alignment horizontal="center" vertical="center"/>
    </xf>
    <xf numFmtId="181" fontId="11" fillId="13" borderId="15" xfId="0" applyNumberFormat="1" applyFont="1" applyFill="1" applyBorder="1" applyAlignment="1">
      <alignment horizontal="center"/>
    </xf>
    <xf numFmtId="0" fontId="11" fillId="13" borderId="15" xfId="0" applyFont="1" applyFill="1" applyBorder="1" applyAlignment="1">
      <alignment horizontal="center"/>
    </xf>
    <xf numFmtId="0" fontId="11" fillId="13" borderId="15" xfId="0" applyFont="1" applyFill="1" applyBorder="1"/>
    <xf numFmtId="0" fontId="11" fillId="13" borderId="15" xfId="0" applyFont="1" applyFill="1" applyBorder="1" applyAlignment="1">
      <alignment horizontal="center" vertical="center"/>
    </xf>
    <xf numFmtId="0" fontId="11" fillId="30" borderId="15" xfId="0" applyFont="1" applyFill="1" applyBorder="1" applyAlignment="1">
      <alignment horizontal="center" vertical="center"/>
    </xf>
    <xf numFmtId="181" fontId="10" fillId="13" borderId="6" xfId="0" applyNumberFormat="1" applyFont="1" applyFill="1" applyBorder="1" applyAlignment="1">
      <alignment horizontal="center"/>
    </xf>
    <xf numFmtId="181" fontId="11" fillId="0" borderId="6" xfId="0" applyNumberFormat="1" applyFont="1" applyBorder="1"/>
    <xf numFmtId="0" fontId="10" fillId="0" borderId="5" xfId="0" applyFont="1" applyBorder="1" applyAlignment="1">
      <alignment horizontal="center" vertical="center"/>
    </xf>
    <xf numFmtId="181" fontId="11" fillId="22" borderId="4" xfId="0" applyNumberFormat="1" applyFont="1" applyFill="1" applyBorder="1" applyAlignment="1">
      <alignment horizontal="center"/>
    </xf>
    <xf numFmtId="181" fontId="11" fillId="22" borderId="6" xfId="0" applyNumberFormat="1" applyFont="1" applyFill="1" applyBorder="1" applyAlignment="1">
      <alignment horizontal="center"/>
    </xf>
    <xf numFmtId="181" fontId="11" fillId="22" borderId="15" xfId="0" applyNumberFormat="1" applyFont="1" applyFill="1" applyBorder="1" applyAlignment="1">
      <alignment horizontal="center"/>
    </xf>
    <xf numFmtId="181" fontId="11" fillId="0" borderId="15" xfId="0" applyNumberFormat="1" applyFont="1" applyBorder="1"/>
    <xf numFmtId="181" fontId="10" fillId="22" borderId="6" xfId="0" applyNumberFormat="1" applyFont="1" applyFill="1" applyBorder="1" applyAlignment="1">
      <alignment horizontal="center"/>
    </xf>
    <xf numFmtId="181" fontId="10" fillId="22" borderId="6" xfId="0" applyNumberFormat="1" applyFont="1" applyFill="1" applyBorder="1"/>
    <xf numFmtId="181" fontId="10" fillId="12" borderId="6" xfId="0" applyNumberFormat="1" applyFont="1" applyFill="1" applyBorder="1" applyAlignment="1">
      <alignment horizontal="center" vertical="center"/>
    </xf>
    <xf numFmtId="0" fontId="32" fillId="28" borderId="11" xfId="0" applyFont="1" applyFill="1" applyBorder="1"/>
    <xf numFmtId="0" fontId="14" fillId="15" borderId="3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15" borderId="6" xfId="0" applyFont="1" applyFill="1" applyBorder="1" applyAlignment="1">
      <alignment horizontal="center" vertical="center" wrapText="1"/>
    </xf>
    <xf numFmtId="181" fontId="11" fillId="14" borderId="4" xfId="0" applyNumberFormat="1" applyFont="1" applyFill="1" applyBorder="1"/>
    <xf numFmtId="181" fontId="10" fillId="0" borderId="4" xfId="0" applyNumberFormat="1" applyFont="1" applyBorder="1" applyAlignment="1">
      <alignment horizontal="center"/>
    </xf>
    <xf numFmtId="181" fontId="10" fillId="0" borderId="12" xfId="0" applyNumberFormat="1" applyFont="1" applyBorder="1" applyAlignment="1">
      <alignment horizontal="center"/>
    </xf>
    <xf numFmtId="181" fontId="10" fillId="21" borderId="4" xfId="0" applyNumberFormat="1" applyFont="1" applyFill="1" applyBorder="1" applyAlignment="1">
      <alignment horizontal="center"/>
    </xf>
    <xf numFmtId="0" fontId="11" fillId="14" borderId="4" xfId="0" applyFont="1" applyFill="1" applyBorder="1"/>
    <xf numFmtId="0" fontId="10" fillId="21" borderId="21" xfId="0" applyFont="1" applyFill="1" applyBorder="1" applyAlignment="1">
      <alignment horizontal="center"/>
    </xf>
    <xf numFmtId="0" fontId="10" fillId="21" borderId="4" xfId="0" applyFont="1" applyFill="1" applyBorder="1" applyAlignment="1">
      <alignment horizontal="center"/>
    </xf>
    <xf numFmtId="0" fontId="11" fillId="14" borderId="15" xfId="0" applyFont="1" applyFill="1" applyBorder="1"/>
    <xf numFmtId="181" fontId="10" fillId="0" borderId="15" xfId="0" applyNumberFormat="1" applyFont="1" applyBorder="1" applyAlignment="1">
      <alignment horizontal="center"/>
    </xf>
    <xf numFmtId="181" fontId="10" fillId="0" borderId="18" xfId="0" applyNumberFormat="1" applyFont="1" applyBorder="1" applyAlignment="1">
      <alignment horizontal="center"/>
    </xf>
    <xf numFmtId="181" fontId="10" fillId="21" borderId="15" xfId="0" applyNumberFormat="1" applyFont="1" applyFill="1" applyBorder="1" applyAlignment="1">
      <alignment horizontal="center"/>
    </xf>
    <xf numFmtId="181" fontId="11" fillId="14" borderId="6" xfId="0" applyNumberFormat="1" applyFont="1" applyFill="1" applyBorder="1"/>
    <xf numFmtId="181" fontId="10" fillId="0" borderId="6" xfId="0" applyNumberFormat="1" applyFont="1" applyBorder="1" applyAlignment="1">
      <alignment horizontal="center"/>
    </xf>
    <xf numFmtId="181" fontId="10" fillId="21" borderId="6" xfId="0" applyNumberFormat="1" applyFont="1" applyFill="1" applyBorder="1" applyAlignment="1">
      <alignment horizontal="center"/>
    </xf>
    <xf numFmtId="0" fontId="10" fillId="14" borderId="5" xfId="0" applyFont="1" applyFill="1" applyBorder="1"/>
    <xf numFmtId="0" fontId="10" fillId="0" borderId="4" xfId="0" applyFont="1" applyBorder="1" applyAlignment="1">
      <alignment horizontal="center"/>
    </xf>
    <xf numFmtId="0" fontId="27" fillId="14" borderId="4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181" fontId="10" fillId="2" borderId="4" xfId="0" applyNumberFormat="1" applyFont="1" applyFill="1" applyBorder="1" applyAlignment="1">
      <alignment horizontal="center"/>
    </xf>
    <xf numFmtId="181" fontId="11" fillId="14" borderId="15" xfId="0" applyNumberFormat="1" applyFont="1" applyFill="1" applyBorder="1"/>
    <xf numFmtId="181" fontId="10" fillId="2" borderId="15" xfId="0" applyNumberFormat="1" applyFont="1" applyFill="1" applyBorder="1" applyAlignment="1">
      <alignment horizontal="center"/>
    </xf>
    <xf numFmtId="181" fontId="10" fillId="2" borderId="16" xfId="0" applyNumberFormat="1" applyFont="1" applyFill="1" applyBorder="1" applyAlignment="1">
      <alignment horizontal="center"/>
    </xf>
    <xf numFmtId="0" fontId="32" fillId="28" borderId="8" xfId="0" applyFont="1" applyFill="1" applyBorder="1" applyAlignment="1">
      <alignment horizontal="center"/>
    </xf>
    <xf numFmtId="0" fontId="32" fillId="28" borderId="7" xfId="0" applyFont="1" applyFill="1" applyBorder="1"/>
    <xf numFmtId="0" fontId="33" fillId="29" borderId="8" xfId="0" applyFont="1" applyFill="1" applyBorder="1"/>
    <xf numFmtId="0" fontId="0" fillId="29" borderId="7" xfId="0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colors>
    <mruColors>
      <color rgb="00CC0099"/>
      <color rgb="00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5"/>
  <sheetViews>
    <sheetView workbookViewId="0">
      <selection activeCell="Z20" sqref="Z20:Z21"/>
    </sheetView>
  </sheetViews>
  <sheetFormatPr defaultColWidth="9" defaultRowHeight="15"/>
  <cols>
    <col min="4" max="4" width="9.85714285714286" customWidth="1"/>
    <col min="5" max="5" width="1" customWidth="1"/>
    <col min="6" max="6" width="12" style="27" customWidth="1"/>
    <col min="7" max="7" width="10.8571428571429" style="27" customWidth="1"/>
    <col min="8" max="8" width="11.4285714285714" hidden="1" customWidth="1"/>
    <col min="9" max="9" width="10.4285714285714" style="27" hidden="1" customWidth="1"/>
    <col min="10" max="11" width="10.8571428571429" style="27" hidden="1" customWidth="1"/>
    <col min="12" max="12" width="10" hidden="1" customWidth="1"/>
    <col min="13" max="13" width="10.8571428571429" hidden="1" customWidth="1"/>
    <col min="14" max="14" width="12.5714285714286" hidden="1" customWidth="1"/>
    <col min="15" max="16" width="0.857142857142857" hidden="1" customWidth="1"/>
    <col min="17" max="17" width="0.714285714285714" hidden="1" customWidth="1"/>
    <col min="18" max="20" width="0.857142857142857" hidden="1" customWidth="1"/>
    <col min="21" max="21" width="11.2857142857143" style="27" customWidth="1"/>
    <col min="22" max="22" width="12" style="27" customWidth="1"/>
    <col min="23" max="23" width="16.1428571428571" style="27" customWidth="1"/>
  </cols>
  <sheetData>
    <row r="1" ht="6" customHeight="1"/>
    <row r="2" ht="21" customHeight="1" spans="1:21">
      <c r="A2" s="270"/>
      <c r="B2" s="271"/>
      <c r="C2" s="272"/>
      <c r="D2" s="272"/>
      <c r="E2" s="272"/>
      <c r="F2" s="273"/>
      <c r="G2" s="274" t="s">
        <v>0</v>
      </c>
      <c r="H2" s="274"/>
      <c r="I2" s="274"/>
      <c r="J2" s="274"/>
      <c r="K2" s="274"/>
      <c r="L2" s="274"/>
      <c r="M2" s="322"/>
      <c r="N2" s="323"/>
      <c r="O2" s="323"/>
      <c r="P2" s="323"/>
      <c r="Q2" s="323"/>
      <c r="R2" s="323"/>
      <c r="S2" s="323"/>
      <c r="T2" s="323"/>
      <c r="U2" s="323"/>
    </row>
    <row r="3" ht="37.5" customHeight="1" spans="1:23">
      <c r="A3" s="188" t="s">
        <v>1</v>
      </c>
      <c r="B3" s="275"/>
      <c r="C3" s="275"/>
      <c r="D3" s="275"/>
      <c r="E3" s="276"/>
      <c r="F3" s="277" t="s">
        <v>2</v>
      </c>
      <c r="G3" s="277" t="s">
        <v>2</v>
      </c>
      <c r="H3" s="139" t="s">
        <v>3</v>
      </c>
      <c r="I3" s="324" t="s">
        <v>4</v>
      </c>
      <c r="J3" s="324" t="s">
        <v>5</v>
      </c>
      <c r="K3" s="324" t="s">
        <v>6</v>
      </c>
      <c r="L3" s="324" t="s">
        <v>7</v>
      </c>
      <c r="M3" s="324" t="s">
        <v>8</v>
      </c>
      <c r="N3" s="324" t="s">
        <v>9</v>
      </c>
      <c r="O3" s="139"/>
      <c r="P3" s="139"/>
      <c r="Q3" s="139"/>
      <c r="R3" s="139"/>
      <c r="S3" s="165"/>
      <c r="T3" s="165"/>
      <c r="U3" s="277" t="s">
        <v>10</v>
      </c>
      <c r="V3" s="277" t="s">
        <v>11</v>
      </c>
      <c r="W3" s="350" t="s">
        <v>12</v>
      </c>
    </row>
    <row r="4" ht="0.75" customHeight="1" spans="1:23">
      <c r="A4" s="140"/>
      <c r="B4" s="141"/>
      <c r="C4" s="141"/>
      <c r="D4" s="141"/>
      <c r="E4" s="141"/>
      <c r="F4" s="278"/>
      <c r="G4" s="278"/>
      <c r="H4" s="163" t="s">
        <v>13</v>
      </c>
      <c r="I4" s="325"/>
      <c r="J4" s="325"/>
      <c r="K4" s="325"/>
      <c r="L4" s="325"/>
      <c r="M4" s="326" t="s">
        <v>8</v>
      </c>
      <c r="N4" s="326" t="s">
        <v>9</v>
      </c>
      <c r="O4" s="327" t="s">
        <v>14</v>
      </c>
      <c r="P4" s="327" t="s">
        <v>15</v>
      </c>
      <c r="Q4" s="327" t="s">
        <v>16</v>
      </c>
      <c r="R4" s="327" t="s">
        <v>17</v>
      </c>
      <c r="S4" s="351" t="s">
        <v>18</v>
      </c>
      <c r="T4" s="351" t="s">
        <v>19</v>
      </c>
      <c r="U4" s="278"/>
      <c r="V4" s="352"/>
      <c r="W4" s="353"/>
    </row>
    <row r="5" ht="15.75" spans="1:23">
      <c r="A5" s="279" t="s">
        <v>20</v>
      </c>
      <c r="B5" s="280"/>
      <c r="C5" s="280"/>
      <c r="D5" s="280"/>
      <c r="E5" s="280"/>
      <c r="F5" s="281">
        <v>25090303</v>
      </c>
      <c r="G5" s="282">
        <f>F5/12</f>
        <v>2090858.58333333</v>
      </c>
      <c r="H5" s="283"/>
      <c r="I5" s="328">
        <v>2150745</v>
      </c>
      <c r="J5" s="328">
        <v>2150245</v>
      </c>
      <c r="K5" s="328">
        <v>1812865</v>
      </c>
      <c r="L5" s="283">
        <v>1921915</v>
      </c>
      <c r="M5" s="329">
        <v>2257168</v>
      </c>
      <c r="N5" s="330">
        <v>1834383</v>
      </c>
      <c r="O5" s="288"/>
      <c r="P5" s="288"/>
      <c r="Q5" s="288"/>
      <c r="R5" s="288"/>
      <c r="S5" s="354"/>
      <c r="T5" s="354"/>
      <c r="U5" s="355">
        <f t="shared" ref="U5:U31" si="0">SUM(I5:T5)</f>
        <v>12127321</v>
      </c>
      <c r="V5" s="356">
        <f>G5*6</f>
        <v>12545151.5</v>
      </c>
      <c r="W5" s="357">
        <f>U5-V5</f>
        <v>-417830.5</v>
      </c>
    </row>
    <row r="6" ht="15.75" spans="1:23">
      <c r="A6" s="279" t="s">
        <v>21</v>
      </c>
      <c r="B6" s="280"/>
      <c r="C6" s="280"/>
      <c r="D6" s="280"/>
      <c r="E6" s="280"/>
      <c r="F6" s="284"/>
      <c r="G6" s="284"/>
      <c r="H6" s="285"/>
      <c r="I6" s="284"/>
      <c r="J6" s="284"/>
      <c r="K6" s="284"/>
      <c r="L6" s="285"/>
      <c r="M6" s="331"/>
      <c r="N6" s="331"/>
      <c r="O6" s="285"/>
      <c r="P6" s="285"/>
      <c r="Q6" s="285"/>
      <c r="R6" s="285"/>
      <c r="S6" s="358"/>
      <c r="T6" s="354"/>
      <c r="U6" s="355">
        <f t="shared" si="0"/>
        <v>0</v>
      </c>
      <c r="V6" s="356"/>
      <c r="W6" s="359"/>
    </row>
    <row r="7" ht="15.75" spans="1:23">
      <c r="A7" s="279" t="s">
        <v>22</v>
      </c>
      <c r="B7" s="280"/>
      <c r="C7" s="280"/>
      <c r="D7" s="280"/>
      <c r="E7" s="280"/>
      <c r="F7" s="286">
        <v>200000</v>
      </c>
      <c r="G7" s="287">
        <f>F7/12</f>
        <v>16666.6666666667</v>
      </c>
      <c r="H7" s="288"/>
      <c r="I7" s="328">
        <f>35940+340</f>
        <v>36280</v>
      </c>
      <c r="J7" s="328">
        <v>58470</v>
      </c>
      <c r="K7" s="328">
        <v>37120</v>
      </c>
      <c r="L7" s="283">
        <v>28150</v>
      </c>
      <c r="M7" s="329">
        <v>55530</v>
      </c>
      <c r="N7" s="330">
        <v>37600</v>
      </c>
      <c r="O7" s="288"/>
      <c r="P7" s="288"/>
      <c r="Q7" s="288"/>
      <c r="R7" s="288"/>
      <c r="S7" s="354"/>
      <c r="T7" s="354"/>
      <c r="U7" s="355">
        <f t="shared" si="0"/>
        <v>253150</v>
      </c>
      <c r="V7" s="356">
        <f>G7*6</f>
        <v>100000</v>
      </c>
      <c r="W7" s="357">
        <f>U7-V7</f>
        <v>153150</v>
      </c>
    </row>
    <row r="8" ht="15.75" spans="1:23">
      <c r="A8" s="279" t="s">
        <v>23</v>
      </c>
      <c r="B8" s="280"/>
      <c r="C8" s="280"/>
      <c r="D8" s="280"/>
      <c r="E8" s="280"/>
      <c r="F8" s="284"/>
      <c r="G8" s="284"/>
      <c r="H8" s="285"/>
      <c r="I8" s="332"/>
      <c r="J8" s="332"/>
      <c r="K8" s="332"/>
      <c r="L8" s="288"/>
      <c r="M8" s="333"/>
      <c r="N8" s="333"/>
      <c r="O8" s="288"/>
      <c r="P8" s="288"/>
      <c r="Q8" s="288"/>
      <c r="R8" s="288"/>
      <c r="S8" s="354"/>
      <c r="T8" s="354"/>
      <c r="U8" s="355">
        <f t="shared" si="0"/>
        <v>0</v>
      </c>
      <c r="V8" s="356"/>
      <c r="W8" s="360"/>
    </row>
    <row r="9" ht="16.5" spans="1:23">
      <c r="A9" s="289" t="s">
        <v>24</v>
      </c>
      <c r="B9" s="290"/>
      <c r="C9" s="291"/>
      <c r="D9" s="291"/>
      <c r="E9" s="291"/>
      <c r="F9" s="292"/>
      <c r="G9" s="292"/>
      <c r="H9" s="289"/>
      <c r="I9" s="334">
        <f>15000+99836+10860+240</f>
        <v>125936</v>
      </c>
      <c r="J9" s="334">
        <v>15240</v>
      </c>
      <c r="K9" s="335">
        <v>15240</v>
      </c>
      <c r="L9" s="336">
        <v>107699</v>
      </c>
      <c r="M9" s="337">
        <v>26100</v>
      </c>
      <c r="N9" s="338">
        <v>15240</v>
      </c>
      <c r="O9" s="289"/>
      <c r="P9" s="289"/>
      <c r="Q9" s="345"/>
      <c r="R9" s="289"/>
      <c r="S9" s="361"/>
      <c r="T9" s="361"/>
      <c r="U9" s="362">
        <f t="shared" si="0"/>
        <v>305455</v>
      </c>
      <c r="V9" s="363">
        <f>G9*5</f>
        <v>0</v>
      </c>
      <c r="W9" s="364">
        <f>U9-V9</f>
        <v>305455</v>
      </c>
    </row>
    <row r="10" ht="15.75" spans="1:23">
      <c r="A10" s="293" t="s">
        <v>25</v>
      </c>
      <c r="B10" s="294"/>
      <c r="C10" s="294"/>
      <c r="D10" s="294"/>
      <c r="E10" s="295"/>
      <c r="F10" s="296">
        <f t="shared" ref="F10:N10" si="1">SUM(F5:F9)</f>
        <v>25290303</v>
      </c>
      <c r="G10" s="297">
        <f t="shared" si="1"/>
        <v>2107525.25</v>
      </c>
      <c r="H10" s="298">
        <f t="shared" si="1"/>
        <v>0</v>
      </c>
      <c r="I10" s="339">
        <f t="shared" si="1"/>
        <v>2312961</v>
      </c>
      <c r="J10" s="339">
        <f t="shared" si="1"/>
        <v>2223955</v>
      </c>
      <c r="K10" s="339">
        <f t="shared" si="1"/>
        <v>1865225</v>
      </c>
      <c r="L10" s="339">
        <f t="shared" si="1"/>
        <v>2057764</v>
      </c>
      <c r="M10" s="339">
        <f t="shared" si="1"/>
        <v>2338798</v>
      </c>
      <c r="N10" s="339">
        <f t="shared" si="1"/>
        <v>1887223</v>
      </c>
      <c r="O10" s="340"/>
      <c r="P10" s="340"/>
      <c r="Q10" s="340"/>
      <c r="R10" s="340"/>
      <c r="S10" s="365"/>
      <c r="T10" s="365"/>
      <c r="U10" s="366">
        <f t="shared" si="0"/>
        <v>12685926</v>
      </c>
      <c r="V10" s="356">
        <f>G10*6</f>
        <v>12645151.5</v>
      </c>
      <c r="W10" s="367">
        <f>U10-V10</f>
        <v>40774.5</v>
      </c>
    </row>
    <row r="11" ht="33" customHeight="1" spans="1:23">
      <c r="A11" s="299" t="s">
        <v>26</v>
      </c>
      <c r="B11" s="300"/>
      <c r="C11" s="300"/>
      <c r="D11" s="300"/>
      <c r="E11" s="300"/>
      <c r="F11" s="301"/>
      <c r="G11" s="301"/>
      <c r="H11" s="151"/>
      <c r="I11" s="301"/>
      <c r="J11" s="301"/>
      <c r="K11" s="301"/>
      <c r="L11" s="151"/>
      <c r="M11" s="341"/>
      <c r="N11" s="341"/>
      <c r="O11" s="151"/>
      <c r="P11" s="151"/>
      <c r="Q11" s="151"/>
      <c r="R11" s="151"/>
      <c r="S11" s="368"/>
      <c r="T11" s="368"/>
      <c r="U11" s="369"/>
      <c r="V11" s="370"/>
      <c r="W11" s="371" t="s">
        <v>27</v>
      </c>
    </row>
    <row r="12" ht="15.75" spans="1:23">
      <c r="A12" s="145" t="s">
        <v>28</v>
      </c>
      <c r="B12" s="146"/>
      <c r="C12" s="146"/>
      <c r="D12" s="146"/>
      <c r="E12" s="146"/>
      <c r="F12" s="281">
        <v>900000</v>
      </c>
      <c r="G12" s="282">
        <f t="shared" ref="G12:G31" si="2">F12/12</f>
        <v>75000</v>
      </c>
      <c r="H12" s="285"/>
      <c r="I12" s="342" t="e">
        <f>'общехоз расходы'!#REF!</f>
        <v>#REF!</v>
      </c>
      <c r="J12" s="342" t="e">
        <f>'общехоз расходы'!#REF!</f>
        <v>#REF!</v>
      </c>
      <c r="K12" s="342" t="e">
        <f>'общехоз расходы'!#REF!</f>
        <v>#REF!</v>
      </c>
      <c r="L12" s="342" t="e">
        <f>'общехоз расходы'!#REF!</f>
        <v>#REF!</v>
      </c>
      <c r="M12" s="342" t="e">
        <f>'общехоз расходы'!#REF!</f>
        <v>#REF!</v>
      </c>
      <c r="N12" s="342">
        <f>'общехоз расходы'!B85</f>
        <v>0</v>
      </c>
      <c r="O12" s="288"/>
      <c r="P12" s="288"/>
      <c r="Q12" s="288"/>
      <c r="R12" s="288"/>
      <c r="S12" s="354"/>
      <c r="T12" s="354"/>
      <c r="U12" s="355" t="e">
        <f t="shared" si="0"/>
        <v>#REF!</v>
      </c>
      <c r="V12" s="356">
        <f t="shared" ref="V12:V31" si="3">G12*6</f>
        <v>450000</v>
      </c>
      <c r="W12" s="372" t="e">
        <f t="shared" ref="W12:W31" si="4">V12-U12</f>
        <v>#REF!</v>
      </c>
    </row>
    <row r="13" ht="15.75" spans="1:23">
      <c r="A13" s="140" t="s">
        <v>29</v>
      </c>
      <c r="B13" s="141"/>
      <c r="C13" s="141"/>
      <c r="D13" s="141"/>
      <c r="E13" s="141"/>
      <c r="F13" s="296">
        <v>160000</v>
      </c>
      <c r="G13" s="282">
        <f t="shared" si="2"/>
        <v>13333.3333333333</v>
      </c>
      <c r="H13" s="302"/>
      <c r="I13" s="343" t="e">
        <f>'прогр обесп'!#REF!</f>
        <v>#REF!</v>
      </c>
      <c r="J13" s="343" t="e">
        <f>'прогр обесп'!#REF!</f>
        <v>#REF!</v>
      </c>
      <c r="K13" s="343" t="e">
        <f>'прогр обесп'!#REF!</f>
        <v>#REF!</v>
      </c>
      <c r="L13" s="343" t="e">
        <f>'прогр обесп'!#REF!</f>
        <v>#REF!</v>
      </c>
      <c r="M13" s="343" t="e">
        <f>'прогр обесп'!#REF!</f>
        <v>#REF!</v>
      </c>
      <c r="N13" s="343">
        <f>'прогр обесп'!B10</f>
        <v>0</v>
      </c>
      <c r="O13" s="340"/>
      <c r="P13" s="340"/>
      <c r="Q13" s="340"/>
      <c r="R13" s="340"/>
      <c r="S13" s="365"/>
      <c r="T13" s="365"/>
      <c r="U13" s="355" t="e">
        <f t="shared" si="0"/>
        <v>#REF!</v>
      </c>
      <c r="V13" s="356">
        <f t="shared" si="3"/>
        <v>80000</v>
      </c>
      <c r="W13" s="372" t="e">
        <f t="shared" si="4"/>
        <v>#REF!</v>
      </c>
    </row>
    <row r="14" ht="15.75" spans="1:23">
      <c r="A14" s="145" t="s">
        <v>30</v>
      </c>
      <c r="B14" s="146"/>
      <c r="C14" s="146"/>
      <c r="D14" s="146"/>
      <c r="E14" s="158"/>
      <c r="F14" s="281">
        <v>140000</v>
      </c>
      <c r="G14" s="282">
        <f t="shared" si="2"/>
        <v>11666.6666666667</v>
      </c>
      <c r="H14" s="285"/>
      <c r="I14" s="342" t="e">
        <f>связь!#REF!</f>
        <v>#REF!</v>
      </c>
      <c r="J14" s="342" t="e">
        <f>связь!#REF!</f>
        <v>#REF!</v>
      </c>
      <c r="K14" s="342" t="e">
        <f>связь!#REF!</f>
        <v>#REF!</v>
      </c>
      <c r="L14" s="342" t="e">
        <f>связь!#REF!</f>
        <v>#REF!</v>
      </c>
      <c r="M14" s="342" t="e">
        <f>связь!#REF!</f>
        <v>#REF!</v>
      </c>
      <c r="N14" s="342">
        <f>связь!B11</f>
        <v>7500</v>
      </c>
      <c r="O14" s="288"/>
      <c r="P14" s="288"/>
      <c r="Q14" s="288"/>
      <c r="R14" s="288"/>
      <c r="S14" s="354"/>
      <c r="T14" s="354"/>
      <c r="U14" s="355" t="e">
        <f t="shared" si="0"/>
        <v>#REF!</v>
      </c>
      <c r="V14" s="356">
        <f t="shared" si="3"/>
        <v>70000</v>
      </c>
      <c r="W14" s="372" t="e">
        <f t="shared" si="4"/>
        <v>#REF!</v>
      </c>
    </row>
    <row r="15" ht="15.75" spans="1:23">
      <c r="A15" s="140" t="s">
        <v>31</v>
      </c>
      <c r="B15" s="141"/>
      <c r="C15" s="141"/>
      <c r="D15" s="141"/>
      <c r="E15" s="159"/>
      <c r="F15" s="296">
        <v>300000</v>
      </c>
      <c r="G15" s="282">
        <f t="shared" si="2"/>
        <v>25000</v>
      </c>
      <c r="H15" s="302"/>
      <c r="I15" s="343" t="e">
        <f>#REF!</f>
        <v>#REF!</v>
      </c>
      <c r="J15" s="343" t="e">
        <f>#REF!</f>
        <v>#REF!</v>
      </c>
      <c r="K15" s="343" t="e">
        <f>#REF!</f>
        <v>#REF!</v>
      </c>
      <c r="L15" s="343" t="e">
        <f>#REF!</f>
        <v>#REF!</v>
      </c>
      <c r="M15" s="343" t="e">
        <f>'прогр обесп'!#REF!</f>
        <v>#REF!</v>
      </c>
      <c r="N15" s="343">
        <f>'прогр обесп'!B12</f>
        <v>0</v>
      </c>
      <c r="O15" s="340"/>
      <c r="P15" s="340"/>
      <c r="Q15" s="340"/>
      <c r="R15" s="340"/>
      <c r="S15" s="365"/>
      <c r="T15" s="365"/>
      <c r="U15" s="355" t="e">
        <f t="shared" si="0"/>
        <v>#REF!</v>
      </c>
      <c r="V15" s="356">
        <f t="shared" si="3"/>
        <v>150000</v>
      </c>
      <c r="W15" s="372" t="e">
        <f t="shared" si="4"/>
        <v>#REF!</v>
      </c>
    </row>
    <row r="16" ht="15.75" spans="1:23">
      <c r="A16" s="140" t="s">
        <v>32</v>
      </c>
      <c r="B16" s="141"/>
      <c r="C16" s="141"/>
      <c r="D16" s="141"/>
      <c r="E16" s="159"/>
      <c r="F16" s="296">
        <v>7890000</v>
      </c>
      <c r="G16" s="282">
        <f t="shared" si="2"/>
        <v>657500</v>
      </c>
      <c r="H16" s="302"/>
      <c r="I16" s="343" t="e">
        <f>'з пл'!#REF!</f>
        <v>#REF!</v>
      </c>
      <c r="J16" s="343" t="e">
        <f>'з пл'!#REF!</f>
        <v>#REF!</v>
      </c>
      <c r="K16" s="343" t="e">
        <f>'з пл'!#REF!</f>
        <v>#REF!</v>
      </c>
      <c r="L16" s="343" t="e">
        <f>'з пл'!#REF!</f>
        <v>#REF!</v>
      </c>
      <c r="M16" s="343" t="e">
        <f>'з пл'!#REF!</f>
        <v>#REF!</v>
      </c>
      <c r="N16" s="343">
        <f>'з пл'!B6</f>
        <v>859520</v>
      </c>
      <c r="O16" s="340"/>
      <c r="P16" s="340"/>
      <c r="Q16" s="340"/>
      <c r="R16" s="340"/>
      <c r="S16" s="365"/>
      <c r="T16" s="365"/>
      <c r="U16" s="355" t="e">
        <f t="shared" si="0"/>
        <v>#REF!</v>
      </c>
      <c r="V16" s="356">
        <f t="shared" si="3"/>
        <v>3945000</v>
      </c>
      <c r="W16" s="372" t="e">
        <f t="shared" si="4"/>
        <v>#REF!</v>
      </c>
    </row>
    <row r="17" ht="15.75" spans="1:23">
      <c r="A17" s="140" t="s">
        <v>33</v>
      </c>
      <c r="B17" s="141"/>
      <c r="C17" s="141"/>
      <c r="D17" s="141"/>
      <c r="E17" s="141"/>
      <c r="F17" s="296">
        <v>500000</v>
      </c>
      <c r="G17" s="282">
        <f t="shared" si="2"/>
        <v>41666.6666666667</v>
      </c>
      <c r="H17" s="302"/>
      <c r="I17" s="343" t="e">
        <f>премии!#REF!</f>
        <v>#REF!</v>
      </c>
      <c r="J17" s="343" t="e">
        <f>премии!#REF!</f>
        <v>#REF!</v>
      </c>
      <c r="K17" s="343" t="e">
        <f>премии!#REF!</f>
        <v>#REF!</v>
      </c>
      <c r="L17" s="343" t="e">
        <f>премии!#REF!</f>
        <v>#REF!</v>
      </c>
      <c r="M17" s="343" t="e">
        <f>премии!#REF!</f>
        <v>#REF!</v>
      </c>
      <c r="N17" s="343">
        <f>премии!B5</f>
        <v>46000</v>
      </c>
      <c r="O17" s="340"/>
      <c r="P17" s="340"/>
      <c r="Q17" s="340"/>
      <c r="R17" s="340"/>
      <c r="S17" s="365"/>
      <c r="T17" s="365"/>
      <c r="U17" s="355" t="e">
        <f t="shared" si="0"/>
        <v>#REF!</v>
      </c>
      <c r="V17" s="356">
        <f t="shared" si="3"/>
        <v>250000</v>
      </c>
      <c r="W17" s="372" t="e">
        <f t="shared" si="4"/>
        <v>#REF!</v>
      </c>
    </row>
    <row r="18" ht="15.75" spans="1:23">
      <c r="A18" s="140" t="s">
        <v>34</v>
      </c>
      <c r="B18" s="141"/>
      <c r="C18" s="141"/>
      <c r="D18" s="141"/>
      <c r="E18" s="141"/>
      <c r="F18" s="296">
        <v>2517000</v>
      </c>
      <c r="G18" s="282">
        <f t="shared" si="2"/>
        <v>209750</v>
      </c>
      <c r="H18" s="302"/>
      <c r="I18" s="343" t="e">
        <f>'налог с ФОТ'!#REF!</f>
        <v>#REF!</v>
      </c>
      <c r="J18" s="343" t="e">
        <f>'налог с ФОТ'!#REF!</f>
        <v>#REF!</v>
      </c>
      <c r="K18" s="343" t="e">
        <f>'налог с ФОТ'!#REF!</f>
        <v>#REF!</v>
      </c>
      <c r="L18" s="343" t="e">
        <f>'налог с ФОТ'!#REF!</f>
        <v>#REF!</v>
      </c>
      <c r="M18" s="343" t="e">
        <f>'налог с ФОТ'!#REF!</f>
        <v>#REF!</v>
      </c>
      <c r="N18" s="343">
        <f>'налог с ФОТ'!B6</f>
        <v>339561</v>
      </c>
      <c r="O18" s="340"/>
      <c r="P18" s="340"/>
      <c r="Q18" s="340"/>
      <c r="R18" s="340"/>
      <c r="S18" s="365"/>
      <c r="T18" s="365"/>
      <c r="U18" s="355" t="e">
        <f t="shared" si="0"/>
        <v>#REF!</v>
      </c>
      <c r="V18" s="356">
        <f t="shared" si="3"/>
        <v>1258500</v>
      </c>
      <c r="W18" s="372" t="e">
        <f t="shared" si="4"/>
        <v>#REF!</v>
      </c>
    </row>
    <row r="19" ht="15.75" spans="1:23">
      <c r="A19" s="140" t="s">
        <v>35</v>
      </c>
      <c r="B19" s="141"/>
      <c r="C19" s="141"/>
      <c r="D19" s="141"/>
      <c r="E19" s="141"/>
      <c r="F19" s="296">
        <v>200000</v>
      </c>
      <c r="G19" s="282">
        <f t="shared" si="2"/>
        <v>16666.6666666667</v>
      </c>
      <c r="H19" s="302"/>
      <c r="I19" s="343" t="e">
        <f>#REF!</f>
        <v>#REF!</v>
      </c>
      <c r="J19" s="343" t="e">
        <f>#REF!</f>
        <v>#REF!</v>
      </c>
      <c r="K19" s="343" t="e">
        <f>#REF!</f>
        <v>#REF!</v>
      </c>
      <c r="L19" s="343" t="e">
        <f>#REF!</f>
        <v>#REF!</v>
      </c>
      <c r="M19" s="343" t="e">
        <f>#REF!</f>
        <v>#REF!</v>
      </c>
      <c r="N19" s="343" t="e">
        <f>#REF!</f>
        <v>#REF!</v>
      </c>
      <c r="O19" s="340"/>
      <c r="P19" s="340"/>
      <c r="Q19" s="340"/>
      <c r="R19" s="340"/>
      <c r="S19" s="365"/>
      <c r="T19" s="365"/>
      <c r="U19" s="355" t="e">
        <f t="shared" si="0"/>
        <v>#REF!</v>
      </c>
      <c r="V19" s="356">
        <f t="shared" si="3"/>
        <v>100000</v>
      </c>
      <c r="W19" s="372" t="e">
        <f t="shared" si="4"/>
        <v>#REF!</v>
      </c>
    </row>
    <row r="20" ht="15.75" spans="1:23">
      <c r="A20" s="145" t="s">
        <v>36</v>
      </c>
      <c r="B20" s="146"/>
      <c r="C20" s="146"/>
      <c r="D20" s="146"/>
      <c r="E20" s="146"/>
      <c r="F20" s="281">
        <v>1950000</v>
      </c>
      <c r="G20" s="282">
        <f t="shared" si="2"/>
        <v>162500</v>
      </c>
      <c r="H20" s="285"/>
      <c r="I20" s="342" t="e">
        <f>мусор!#REF!</f>
        <v>#REF!</v>
      </c>
      <c r="J20" s="342" t="e">
        <f>мусор!#REF!</f>
        <v>#REF!</v>
      </c>
      <c r="K20" s="342" t="e">
        <f>мусор!#REF!</f>
        <v>#REF!</v>
      </c>
      <c r="L20" s="342" t="e">
        <f>мусор!#REF!</f>
        <v>#REF!</v>
      </c>
      <c r="M20" s="342" t="e">
        <f>мусор!#REF!</f>
        <v>#REF!</v>
      </c>
      <c r="N20" s="342">
        <f>мусор!B10</f>
        <v>846038</v>
      </c>
      <c r="O20" s="288"/>
      <c r="P20" s="288"/>
      <c r="Q20" s="288"/>
      <c r="R20" s="288"/>
      <c r="S20" s="354"/>
      <c r="T20" s="354"/>
      <c r="U20" s="355" t="e">
        <f t="shared" si="0"/>
        <v>#REF!</v>
      </c>
      <c r="V20" s="356">
        <f t="shared" si="3"/>
        <v>975000</v>
      </c>
      <c r="W20" s="372" t="e">
        <f t="shared" si="4"/>
        <v>#REF!</v>
      </c>
    </row>
    <row r="21" ht="15.75" spans="1:23">
      <c r="A21" s="145" t="s">
        <v>37</v>
      </c>
      <c r="B21" s="146"/>
      <c r="C21" s="146"/>
      <c r="D21" s="146"/>
      <c r="E21" s="158"/>
      <c r="F21" s="281">
        <v>7400000</v>
      </c>
      <c r="G21" s="282">
        <f t="shared" si="2"/>
        <v>616666.666666667</v>
      </c>
      <c r="H21" s="285"/>
      <c r="I21" s="342" t="e">
        <f>#REF!</f>
        <v>#REF!</v>
      </c>
      <c r="J21" s="342" t="e">
        <f>#REF!</f>
        <v>#REF!</v>
      </c>
      <c r="K21" s="342" t="e">
        <f>#REF!</f>
        <v>#REF!</v>
      </c>
      <c r="L21" s="342" t="e">
        <f>#REF!</f>
        <v>#REF!</v>
      </c>
      <c r="M21" s="342" t="e">
        <f>#REF!</f>
        <v>#REF!</v>
      </c>
      <c r="N21" s="342" t="e">
        <f>#REF!</f>
        <v>#REF!</v>
      </c>
      <c r="O21" s="288"/>
      <c r="P21" s="288"/>
      <c r="Q21" s="288"/>
      <c r="R21" s="288"/>
      <c r="S21" s="354"/>
      <c r="T21" s="354"/>
      <c r="U21" s="355" t="e">
        <f t="shared" si="0"/>
        <v>#REF!</v>
      </c>
      <c r="V21" s="356">
        <f t="shared" si="3"/>
        <v>3700000</v>
      </c>
      <c r="W21" s="372" t="e">
        <f t="shared" si="4"/>
        <v>#REF!</v>
      </c>
    </row>
    <row r="22" ht="15.75" spans="1:23">
      <c r="A22" s="140" t="s">
        <v>38</v>
      </c>
      <c r="B22" s="141"/>
      <c r="C22" s="141"/>
      <c r="D22" s="141"/>
      <c r="E22" s="141"/>
      <c r="F22" s="296">
        <v>230000</v>
      </c>
      <c r="G22" s="282">
        <f t="shared" si="2"/>
        <v>19166.6666666667</v>
      </c>
      <c r="H22" s="302"/>
      <c r="I22" s="343" t="e">
        <f>#REF!</f>
        <v>#REF!</v>
      </c>
      <c r="J22" s="343" t="e">
        <f>#REF!</f>
        <v>#REF!</v>
      </c>
      <c r="K22" s="343" t="e">
        <f>#REF!</f>
        <v>#REF!</v>
      </c>
      <c r="L22" s="343" t="e">
        <f>#REF!</f>
        <v>#REF!</v>
      </c>
      <c r="M22" s="343" t="e">
        <f>#REF!</f>
        <v>#REF!</v>
      </c>
      <c r="N22" s="343" t="e">
        <f>#REF!</f>
        <v>#REF!</v>
      </c>
      <c r="O22" s="340"/>
      <c r="P22" s="340"/>
      <c r="Q22" s="340"/>
      <c r="R22" s="340"/>
      <c r="S22" s="365"/>
      <c r="T22" s="365"/>
      <c r="U22" s="355" t="e">
        <f t="shared" si="0"/>
        <v>#REF!</v>
      </c>
      <c r="V22" s="356">
        <f t="shared" si="3"/>
        <v>115000</v>
      </c>
      <c r="W22" s="372" t="e">
        <f t="shared" si="4"/>
        <v>#REF!</v>
      </c>
    </row>
    <row r="23" ht="15.75" spans="1:23">
      <c r="A23" s="145" t="s">
        <v>39</v>
      </c>
      <c r="B23" s="146"/>
      <c r="C23" s="146"/>
      <c r="D23" s="146"/>
      <c r="E23" s="146"/>
      <c r="F23" s="281">
        <v>1240000</v>
      </c>
      <c r="G23" s="282">
        <f t="shared" si="2"/>
        <v>103333.333333333</v>
      </c>
      <c r="H23" s="285"/>
      <c r="I23" s="342" t="e">
        <f>вода!#REF!</f>
        <v>#REF!</v>
      </c>
      <c r="J23" s="342" t="e">
        <f>вода!#REF!</f>
        <v>#REF!</v>
      </c>
      <c r="K23" s="342" t="e">
        <f>вода!#REF!</f>
        <v>#REF!</v>
      </c>
      <c r="L23" s="342" t="e">
        <f>вода!#REF!</f>
        <v>#REF!</v>
      </c>
      <c r="M23" s="342" t="e">
        <f>вода!#REF!</f>
        <v>#REF!</v>
      </c>
      <c r="N23" s="342">
        <f>вода!B50</f>
        <v>0</v>
      </c>
      <c r="O23" s="288"/>
      <c r="P23" s="288"/>
      <c r="Q23" s="288"/>
      <c r="R23" s="288"/>
      <c r="S23" s="354"/>
      <c r="T23" s="354"/>
      <c r="U23" s="355" t="e">
        <f t="shared" si="0"/>
        <v>#REF!</v>
      </c>
      <c r="V23" s="356">
        <f t="shared" si="3"/>
        <v>620000</v>
      </c>
      <c r="W23" s="372" t="e">
        <f t="shared" si="4"/>
        <v>#REF!</v>
      </c>
    </row>
    <row r="24" ht="15.75" spans="1:23">
      <c r="A24" s="145" t="s">
        <v>40</v>
      </c>
      <c r="B24" s="146"/>
      <c r="C24" s="146"/>
      <c r="D24" s="146"/>
      <c r="E24" s="146"/>
      <c r="F24" s="281">
        <f>250000+480000</f>
        <v>730000</v>
      </c>
      <c r="G24" s="282">
        <f t="shared" si="2"/>
        <v>60833.3333333333</v>
      </c>
      <c r="H24" s="285"/>
      <c r="I24" s="342" t="e">
        <f>#REF!</f>
        <v>#REF!</v>
      </c>
      <c r="J24" s="342" t="e">
        <f>#REF!</f>
        <v>#REF!</v>
      </c>
      <c r="K24" s="342" t="e">
        <f>#REF!</f>
        <v>#REF!</v>
      </c>
      <c r="L24" s="342" t="e">
        <f>#REF!</f>
        <v>#REF!</v>
      </c>
      <c r="M24" s="342" t="e">
        <f>#REF!</f>
        <v>#REF!</v>
      </c>
      <c r="N24" s="342" t="e">
        <f>#REF!</f>
        <v>#REF!</v>
      </c>
      <c r="O24" s="288"/>
      <c r="P24" s="288"/>
      <c r="Q24" s="288"/>
      <c r="R24" s="288"/>
      <c r="S24" s="354"/>
      <c r="T24" s="354"/>
      <c r="U24" s="355" t="e">
        <f t="shared" si="0"/>
        <v>#REF!</v>
      </c>
      <c r="V24" s="356">
        <f t="shared" si="3"/>
        <v>365000</v>
      </c>
      <c r="W24" s="372" t="e">
        <f t="shared" si="4"/>
        <v>#REF!</v>
      </c>
    </row>
    <row r="25" ht="15.75" spans="1:23">
      <c r="A25" s="145" t="s">
        <v>41</v>
      </c>
      <c r="B25" s="146"/>
      <c r="C25" s="146"/>
      <c r="D25" s="146"/>
      <c r="E25" s="146"/>
      <c r="F25" s="281">
        <v>250000</v>
      </c>
      <c r="G25" s="282">
        <f t="shared" si="2"/>
        <v>20833.3333333333</v>
      </c>
      <c r="H25" s="285"/>
      <c r="I25" s="342" t="e">
        <f>#REF!</f>
        <v>#REF!</v>
      </c>
      <c r="J25" s="342" t="e">
        <f>#REF!</f>
        <v>#REF!</v>
      </c>
      <c r="K25" s="342" t="e">
        <f>#REF!</f>
        <v>#REF!</v>
      </c>
      <c r="L25" s="342" t="e">
        <f>#REF!</f>
        <v>#REF!</v>
      </c>
      <c r="M25" s="342" t="e">
        <f>#REF!</f>
        <v>#REF!</v>
      </c>
      <c r="N25" s="342" t="e">
        <f>#REF!</f>
        <v>#REF!</v>
      </c>
      <c r="O25" s="288"/>
      <c r="P25" s="288"/>
      <c r="Q25" s="288"/>
      <c r="R25" s="288"/>
      <c r="S25" s="354"/>
      <c r="T25" s="354"/>
      <c r="U25" s="355" t="e">
        <f t="shared" si="0"/>
        <v>#REF!</v>
      </c>
      <c r="V25" s="356">
        <f t="shared" si="3"/>
        <v>125000</v>
      </c>
      <c r="W25" s="372" t="e">
        <f t="shared" si="4"/>
        <v>#REF!</v>
      </c>
    </row>
    <row r="26" ht="15.75" spans="1:23">
      <c r="A26" s="145" t="s">
        <v>42</v>
      </c>
      <c r="B26" s="146"/>
      <c r="C26" s="146"/>
      <c r="D26" s="146"/>
      <c r="E26" s="146"/>
      <c r="F26" s="281">
        <v>1800000</v>
      </c>
      <c r="G26" s="282">
        <f t="shared" si="2"/>
        <v>150000</v>
      </c>
      <c r="H26" s="285"/>
      <c r="I26" s="342" t="e">
        <f>эл.снабж!#REF!</f>
        <v>#REF!</v>
      </c>
      <c r="J26" s="342" t="e">
        <f>эл.снабж!#REF!</f>
        <v>#REF!</v>
      </c>
      <c r="K26" s="342" t="e">
        <f>эл.снабж!#REF!</f>
        <v>#REF!</v>
      </c>
      <c r="L26" s="342" t="e">
        <f>эл.снабж!#REF!</f>
        <v>#REF!</v>
      </c>
      <c r="M26" s="342" t="e">
        <f>эл.снабж!#REF!</f>
        <v>#REF!</v>
      </c>
      <c r="N26" s="342">
        <f>эл.снабж!B77</f>
        <v>271712</v>
      </c>
      <c r="O26" s="288"/>
      <c r="P26" s="288"/>
      <c r="Q26" s="288"/>
      <c r="R26" s="288"/>
      <c r="S26" s="354"/>
      <c r="T26" s="354"/>
      <c r="U26" s="355" t="e">
        <f t="shared" si="0"/>
        <v>#REF!</v>
      </c>
      <c r="V26" s="356">
        <f t="shared" si="3"/>
        <v>900000</v>
      </c>
      <c r="W26" s="372" t="e">
        <f t="shared" si="4"/>
        <v>#REF!</v>
      </c>
    </row>
    <row r="27" ht="15.75" spans="1:23">
      <c r="A27" s="145" t="s">
        <v>43</v>
      </c>
      <c r="B27" s="146"/>
      <c r="C27" s="146"/>
      <c r="D27" s="146"/>
      <c r="E27" s="146"/>
      <c r="F27" s="281">
        <v>1700000</v>
      </c>
      <c r="G27" s="282">
        <f t="shared" si="2"/>
        <v>141666.666666667</v>
      </c>
      <c r="H27" s="285"/>
      <c r="I27" s="342" t="e">
        <f>#REF!</f>
        <v>#REF!</v>
      </c>
      <c r="J27" s="342" t="e">
        <f>#REF!</f>
        <v>#REF!</v>
      </c>
      <c r="K27" s="342" t="e">
        <f>#REF!</f>
        <v>#REF!</v>
      </c>
      <c r="L27" s="342" t="e">
        <f>#REF!</f>
        <v>#REF!</v>
      </c>
      <c r="M27" s="342" t="e">
        <f>#REF!</f>
        <v>#REF!</v>
      </c>
      <c r="N27" s="342" t="e">
        <f>#REF!</f>
        <v>#REF!</v>
      </c>
      <c r="O27" s="288"/>
      <c r="P27" s="288"/>
      <c r="Q27" s="288"/>
      <c r="R27" s="288"/>
      <c r="S27" s="354"/>
      <c r="T27" s="354"/>
      <c r="U27" s="355" t="e">
        <f t="shared" si="0"/>
        <v>#REF!</v>
      </c>
      <c r="V27" s="356">
        <f t="shared" si="3"/>
        <v>850000</v>
      </c>
      <c r="W27" s="372" t="e">
        <f t="shared" si="4"/>
        <v>#REF!</v>
      </c>
    </row>
    <row r="28" ht="15.75" spans="1:23">
      <c r="A28" s="145" t="s">
        <v>44</v>
      </c>
      <c r="B28" s="146"/>
      <c r="C28" s="146"/>
      <c r="D28" s="146"/>
      <c r="E28" s="146"/>
      <c r="F28" s="281">
        <v>600000</v>
      </c>
      <c r="G28" s="282">
        <f t="shared" si="2"/>
        <v>50000</v>
      </c>
      <c r="H28" s="285"/>
      <c r="I28" s="342" t="e">
        <f>'спец авто транспорт'!#REF!</f>
        <v>#REF!</v>
      </c>
      <c r="J28" s="342" t="e">
        <f>'спец авто транспорт'!#REF!</f>
        <v>#REF!</v>
      </c>
      <c r="K28" s="342" t="e">
        <f>'спец авто транспорт'!#REF!</f>
        <v>#REF!</v>
      </c>
      <c r="L28" s="342" t="e">
        <f>'спец авто транспорт'!#REF!</f>
        <v>#REF!</v>
      </c>
      <c r="M28" s="342" t="e">
        <f>'спец авто транспорт'!#REF!</f>
        <v>#REF!</v>
      </c>
      <c r="N28" s="342">
        <f>'спец авто транспорт'!B48</f>
        <v>22848</v>
      </c>
      <c r="O28" s="288"/>
      <c r="P28" s="288"/>
      <c r="Q28" s="288"/>
      <c r="R28" s="288"/>
      <c r="S28" s="354"/>
      <c r="T28" s="354"/>
      <c r="U28" s="355" t="e">
        <f t="shared" si="0"/>
        <v>#REF!</v>
      </c>
      <c r="V28" s="356">
        <f t="shared" si="3"/>
        <v>300000</v>
      </c>
      <c r="W28" s="372" t="e">
        <f t="shared" si="4"/>
        <v>#REF!</v>
      </c>
    </row>
    <row r="29" ht="15.75" spans="1:23">
      <c r="A29" s="145" t="s">
        <v>45</v>
      </c>
      <c r="B29" s="146"/>
      <c r="C29" s="146"/>
      <c r="D29" s="146"/>
      <c r="E29" s="146"/>
      <c r="F29" s="281">
        <v>250000</v>
      </c>
      <c r="G29" s="282">
        <f t="shared" si="2"/>
        <v>20833.3333333333</v>
      </c>
      <c r="H29" s="285"/>
      <c r="I29" s="342" t="e">
        <f>'благ-во'!#REF!</f>
        <v>#REF!</v>
      </c>
      <c r="J29" s="342" t="e">
        <f>'благ-во'!#REF!</f>
        <v>#REF!</v>
      </c>
      <c r="K29" s="342" t="e">
        <f>'благ-во'!#REF!</f>
        <v>#REF!</v>
      </c>
      <c r="L29" s="342" t="e">
        <f>'благ-во'!#REF!</f>
        <v>#REF!</v>
      </c>
      <c r="M29" s="342" t="e">
        <f>'благ-во'!#REF!</f>
        <v>#REF!</v>
      </c>
      <c r="N29" s="342">
        <f>'благ-во'!B62</f>
        <v>0</v>
      </c>
      <c r="O29" s="288"/>
      <c r="P29" s="288"/>
      <c r="Q29" s="288"/>
      <c r="R29" s="288"/>
      <c r="S29" s="354"/>
      <c r="T29" s="354"/>
      <c r="U29" s="355" t="e">
        <f t="shared" si="0"/>
        <v>#REF!</v>
      </c>
      <c r="V29" s="356">
        <f t="shared" si="3"/>
        <v>125000</v>
      </c>
      <c r="W29" s="372" t="e">
        <f t="shared" si="4"/>
        <v>#REF!</v>
      </c>
    </row>
    <row r="30" ht="15.75" spans="1:23">
      <c r="A30" s="145" t="s">
        <v>46</v>
      </c>
      <c r="B30" s="146"/>
      <c r="C30" s="146"/>
      <c r="D30" s="146"/>
      <c r="E30" s="146"/>
      <c r="F30" s="281">
        <v>719200</v>
      </c>
      <c r="G30" s="282">
        <f t="shared" si="2"/>
        <v>59933.3333333333</v>
      </c>
      <c r="H30" s="285"/>
      <c r="I30" s="342" t="e">
        <f>#REF!</f>
        <v>#REF!</v>
      </c>
      <c r="J30" s="342" t="e">
        <f>#REF!</f>
        <v>#REF!</v>
      </c>
      <c r="K30" s="342" t="e">
        <f>#REF!</f>
        <v>#REF!</v>
      </c>
      <c r="L30" s="342" t="e">
        <f>#REF!</f>
        <v>#REF!</v>
      </c>
      <c r="M30" s="342" t="e">
        <f>#REF!</f>
        <v>#REF!</v>
      </c>
      <c r="N30" s="342" t="e">
        <f>#REF!</f>
        <v>#REF!</v>
      </c>
      <c r="O30" s="288"/>
      <c r="P30" s="288"/>
      <c r="Q30" s="288"/>
      <c r="R30" s="288"/>
      <c r="S30" s="354"/>
      <c r="T30" s="354"/>
      <c r="U30" s="355" t="e">
        <f t="shared" si="0"/>
        <v>#REF!</v>
      </c>
      <c r="V30" s="356">
        <f t="shared" si="3"/>
        <v>359600</v>
      </c>
      <c r="W30" s="372" t="e">
        <f t="shared" si="4"/>
        <v>#REF!</v>
      </c>
    </row>
    <row r="31" ht="16.5" spans="1:24">
      <c r="A31" s="303" t="s">
        <v>47</v>
      </c>
      <c r="B31" s="304"/>
      <c r="C31" s="304"/>
      <c r="D31" s="304"/>
      <c r="E31" s="304"/>
      <c r="F31" s="305">
        <v>1473800</v>
      </c>
      <c r="G31" s="306">
        <f t="shared" si="2"/>
        <v>122816.666666667</v>
      </c>
      <c r="H31" s="289"/>
      <c r="I31" s="344" t="e">
        <f>'рез фонд'!#REF!</f>
        <v>#REF!</v>
      </c>
      <c r="J31" s="344" t="e">
        <f>'рез фонд'!#REF!</f>
        <v>#REF!</v>
      </c>
      <c r="K31" s="344" t="e">
        <f>'рез фонд'!#REF!</f>
        <v>#REF!</v>
      </c>
      <c r="L31" s="344" t="e">
        <f>'рез фонд'!#REF!</f>
        <v>#REF!</v>
      </c>
      <c r="M31" s="344" t="e">
        <f>'рез фонд'!#REF!</f>
        <v>#REF!</v>
      </c>
      <c r="N31" s="344">
        <f>'рез фонд'!B55</f>
        <v>190814</v>
      </c>
      <c r="O31" s="345"/>
      <c r="P31" s="345"/>
      <c r="Q31" s="345"/>
      <c r="R31" s="345"/>
      <c r="S31" s="373"/>
      <c r="T31" s="373"/>
      <c r="U31" s="362" t="e">
        <f t="shared" si="0"/>
        <v>#REF!</v>
      </c>
      <c r="V31" s="356">
        <f t="shared" si="3"/>
        <v>736900</v>
      </c>
      <c r="W31" s="374" t="e">
        <f t="shared" si="4"/>
        <v>#REF!</v>
      </c>
      <c r="X31" s="136"/>
    </row>
    <row r="32" ht="15.75" spans="1:23">
      <c r="A32" s="307" t="s">
        <v>48</v>
      </c>
      <c r="B32" s="308"/>
      <c r="C32" s="308"/>
      <c r="D32" s="308"/>
      <c r="E32" s="309"/>
      <c r="F32" s="296">
        <f>SUM(F12:F31)</f>
        <v>30950000</v>
      </c>
      <c r="G32" s="297">
        <f>SUM(G12:G31)</f>
        <v>2579166.66666667</v>
      </c>
      <c r="H32" s="302"/>
      <c r="I32" s="346" t="e">
        <f>SUM(I12:I31)</f>
        <v>#REF!</v>
      </c>
      <c r="J32" s="346" t="e">
        <f>SUM(J12:J31)</f>
        <v>#REF!</v>
      </c>
      <c r="K32" s="346" t="e">
        <f t="shared" ref="K32:U32" si="5">SUM(K12:K31)</f>
        <v>#REF!</v>
      </c>
      <c r="L32" s="347" t="e">
        <f t="shared" si="5"/>
        <v>#REF!</v>
      </c>
      <c r="M32" s="348" t="e">
        <f t="shared" si="5"/>
        <v>#REF!</v>
      </c>
      <c r="N32" s="348" t="e">
        <f t="shared" si="5"/>
        <v>#REF!</v>
      </c>
      <c r="O32" s="340">
        <f t="shared" si="5"/>
        <v>0</v>
      </c>
      <c r="P32" s="340">
        <f t="shared" si="5"/>
        <v>0</v>
      </c>
      <c r="Q32" s="340">
        <f t="shared" si="5"/>
        <v>0</v>
      </c>
      <c r="R32" s="340">
        <f t="shared" si="5"/>
        <v>0</v>
      </c>
      <c r="S32" s="365">
        <f t="shared" si="5"/>
        <v>0</v>
      </c>
      <c r="T32" s="365">
        <f t="shared" si="5"/>
        <v>0</v>
      </c>
      <c r="U32" s="366" t="e">
        <f t="shared" si="5"/>
        <v>#REF!</v>
      </c>
      <c r="V32" s="356">
        <f>G32*5</f>
        <v>12895833.3333333</v>
      </c>
      <c r="W32" s="375" t="e">
        <f>SUM(W12:W31)</f>
        <v>#REF!</v>
      </c>
    </row>
    <row r="34" spans="1:23">
      <c r="A34" s="310" t="s">
        <v>49</v>
      </c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7"/>
      <c r="W34" s="317"/>
    </row>
    <row r="35" spans="1:23">
      <c r="A35" s="311" t="s">
        <v>50</v>
      </c>
      <c r="B35" s="312"/>
      <c r="C35" s="312"/>
      <c r="D35" s="312"/>
      <c r="E35" s="312"/>
      <c r="F35" s="313"/>
      <c r="G35" s="313"/>
      <c r="H35" s="312"/>
      <c r="I35" s="313"/>
      <c r="J35" s="313"/>
      <c r="K35" s="313"/>
      <c r="L35" s="312"/>
      <c r="M35" s="349"/>
      <c r="N35" s="349"/>
      <c r="O35" s="349"/>
      <c r="P35" s="349"/>
      <c r="Q35" s="349"/>
      <c r="R35" s="349"/>
      <c r="S35" s="349"/>
      <c r="T35" s="349"/>
      <c r="U35" s="376"/>
      <c r="V35" s="317"/>
      <c r="W35" s="317"/>
    </row>
    <row r="36" spans="1:23">
      <c r="A36" s="314" t="s">
        <v>51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77"/>
      <c r="V36" s="317"/>
      <c r="W36" s="317"/>
    </row>
    <row r="37" spans="1:23">
      <c r="A37" s="316"/>
      <c r="B37" s="316"/>
      <c r="C37" s="316"/>
      <c r="D37" s="316"/>
      <c r="E37" s="316"/>
      <c r="F37" s="317"/>
      <c r="G37" s="317"/>
      <c r="H37" s="316"/>
      <c r="I37" s="317"/>
      <c r="J37" s="317"/>
      <c r="K37" s="317"/>
      <c r="L37" s="316"/>
      <c r="M37" s="316"/>
      <c r="N37" s="316"/>
      <c r="O37" s="316"/>
      <c r="P37" s="316"/>
      <c r="Q37" s="316"/>
      <c r="R37" s="316"/>
      <c r="S37" s="316"/>
      <c r="T37" s="316"/>
      <c r="U37" s="317"/>
      <c r="V37" s="317"/>
      <c r="W37" s="317"/>
    </row>
    <row r="38" spans="1:23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78"/>
      <c r="V38" s="317"/>
      <c r="W38" s="317"/>
    </row>
    <row r="39" spans="1:23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79"/>
      <c r="V39" s="317"/>
      <c r="W39" s="317"/>
    </row>
    <row r="40" spans="1:23">
      <c r="A40" s="316"/>
      <c r="B40" s="316"/>
      <c r="C40" s="316"/>
      <c r="D40" s="316"/>
      <c r="E40" s="316"/>
      <c r="F40" s="317"/>
      <c r="G40" s="317"/>
      <c r="H40" s="316"/>
      <c r="I40" s="317"/>
      <c r="J40" s="317"/>
      <c r="K40" s="317"/>
      <c r="L40" s="316"/>
      <c r="M40" s="316"/>
      <c r="N40" s="316"/>
      <c r="O40" s="316"/>
      <c r="P40" s="316"/>
      <c r="Q40" s="316"/>
      <c r="R40" s="316"/>
      <c r="S40" s="316"/>
      <c r="T40" s="316"/>
      <c r="U40" s="317"/>
      <c r="V40" s="317"/>
      <c r="W40" s="317"/>
    </row>
    <row r="41" spans="1:23">
      <c r="A41" s="316"/>
      <c r="B41" s="316"/>
      <c r="C41" s="316"/>
      <c r="D41" s="316"/>
      <c r="E41" s="316"/>
      <c r="F41" s="317"/>
      <c r="G41" s="317"/>
      <c r="H41" s="316"/>
      <c r="I41" s="317"/>
      <c r="J41" s="317"/>
      <c r="K41" s="317"/>
      <c r="L41" s="316"/>
      <c r="M41" s="316"/>
      <c r="N41" s="316"/>
      <c r="O41" s="316"/>
      <c r="P41" s="316"/>
      <c r="Q41" s="316"/>
      <c r="R41" s="316"/>
      <c r="S41" s="316"/>
      <c r="T41" s="316"/>
      <c r="U41" s="317"/>
      <c r="V41" s="317"/>
      <c r="W41" s="317"/>
    </row>
    <row r="42" spans="1:23">
      <c r="A42" s="316"/>
      <c r="B42" s="316"/>
      <c r="C42" s="316"/>
      <c r="D42" s="316"/>
      <c r="E42" s="316"/>
      <c r="F42" s="317"/>
      <c r="G42" s="317"/>
      <c r="H42" s="316"/>
      <c r="I42" s="317"/>
      <c r="J42" s="317"/>
      <c r="K42" s="317"/>
      <c r="L42" s="316"/>
      <c r="M42" s="316"/>
      <c r="N42" s="316"/>
      <c r="O42" s="316"/>
      <c r="P42" s="316"/>
      <c r="Q42" s="316"/>
      <c r="R42" s="316"/>
      <c r="S42" s="316"/>
      <c r="T42" s="316"/>
      <c r="U42" s="317"/>
      <c r="V42" s="317"/>
      <c r="W42" s="317"/>
    </row>
    <row r="43" spans="1:23">
      <c r="A43" s="316"/>
      <c r="B43" s="316"/>
      <c r="C43" s="316"/>
      <c r="D43" s="316"/>
      <c r="E43" s="316"/>
      <c r="F43" s="317"/>
      <c r="G43" s="317"/>
      <c r="H43" s="316"/>
      <c r="I43" s="317"/>
      <c r="J43" s="317"/>
      <c r="K43" s="317"/>
      <c r="L43" s="316"/>
      <c r="M43" s="316"/>
      <c r="N43" s="316"/>
      <c r="O43" s="316"/>
      <c r="P43" s="316"/>
      <c r="Q43" s="316"/>
      <c r="R43" s="316"/>
      <c r="S43" s="316"/>
      <c r="T43" s="316"/>
      <c r="U43" s="317"/>
      <c r="V43" s="317"/>
      <c r="W43" s="317"/>
    </row>
    <row r="44" spans="1:23">
      <c r="A44" s="316"/>
      <c r="B44" s="316"/>
      <c r="C44" s="316"/>
      <c r="D44" s="316"/>
      <c r="E44" s="316"/>
      <c r="F44" s="317"/>
      <c r="G44" s="317"/>
      <c r="H44" s="316"/>
      <c r="I44" s="317"/>
      <c r="J44" s="317"/>
      <c r="K44" s="317"/>
      <c r="L44" s="316"/>
      <c r="M44" s="316"/>
      <c r="N44" s="316"/>
      <c r="O44" s="316"/>
      <c r="P44" s="316"/>
      <c r="Q44" s="316"/>
      <c r="R44" s="316"/>
      <c r="S44" s="316"/>
      <c r="T44" s="316"/>
      <c r="U44" s="317"/>
      <c r="V44" s="317"/>
      <c r="W44" s="317"/>
    </row>
    <row r="45" spans="1:23">
      <c r="A45" s="316"/>
      <c r="B45" s="316"/>
      <c r="C45" s="316"/>
      <c r="D45" s="316"/>
      <c r="E45" s="316"/>
      <c r="F45" s="317"/>
      <c r="G45" s="317"/>
      <c r="H45" s="316"/>
      <c r="I45" s="317"/>
      <c r="J45" s="317"/>
      <c r="K45" s="317"/>
      <c r="L45" s="316"/>
      <c r="M45" s="316"/>
      <c r="N45" s="316"/>
      <c r="O45" s="316"/>
      <c r="P45" s="316"/>
      <c r="Q45" s="316"/>
      <c r="R45" s="316"/>
      <c r="S45" s="316"/>
      <c r="T45" s="316"/>
      <c r="U45" s="317"/>
      <c r="V45" s="317"/>
      <c r="W45" s="317"/>
    </row>
    <row r="46" spans="1:23">
      <c r="A46" s="316"/>
      <c r="B46" s="316"/>
      <c r="C46" s="316"/>
      <c r="D46" s="316"/>
      <c r="E46" s="316"/>
      <c r="F46" s="317"/>
      <c r="G46" s="317"/>
      <c r="H46" s="316"/>
      <c r="I46" s="317"/>
      <c r="J46" s="317"/>
      <c r="K46" s="317"/>
      <c r="L46" s="316"/>
      <c r="M46" s="316"/>
      <c r="N46" s="316"/>
      <c r="O46" s="316"/>
      <c r="P46" s="316"/>
      <c r="Q46" s="316"/>
      <c r="R46" s="316"/>
      <c r="S46" s="316"/>
      <c r="T46" s="316"/>
      <c r="U46" s="317"/>
      <c r="V46" s="317"/>
      <c r="W46" s="317"/>
    </row>
    <row r="47" spans="1:23">
      <c r="A47" s="316"/>
      <c r="B47" s="316"/>
      <c r="C47" s="316"/>
      <c r="D47" s="316"/>
      <c r="E47" s="316"/>
      <c r="F47" s="317"/>
      <c r="G47" s="317"/>
      <c r="H47" s="316"/>
      <c r="I47" s="317"/>
      <c r="J47" s="317"/>
      <c r="K47" s="317"/>
      <c r="L47" s="316"/>
      <c r="M47" s="316"/>
      <c r="N47" s="316"/>
      <c r="O47" s="316"/>
      <c r="P47" s="316"/>
      <c r="Q47" s="316"/>
      <c r="R47" s="316"/>
      <c r="S47" s="316"/>
      <c r="T47" s="316"/>
      <c r="U47" s="317"/>
      <c r="V47" s="317"/>
      <c r="W47" s="317"/>
    </row>
    <row r="48" spans="1:23">
      <c r="A48" s="316"/>
      <c r="B48" s="316"/>
      <c r="C48" s="316"/>
      <c r="D48" s="316"/>
      <c r="E48" s="316"/>
      <c r="F48" s="317"/>
      <c r="G48" s="317"/>
      <c r="H48" s="316"/>
      <c r="I48" s="317"/>
      <c r="J48" s="317"/>
      <c r="K48" s="317"/>
      <c r="L48" s="316"/>
      <c r="M48" s="316"/>
      <c r="N48" s="316"/>
      <c r="O48" s="316"/>
      <c r="P48" s="316"/>
      <c r="Q48" s="316"/>
      <c r="R48" s="316"/>
      <c r="S48" s="316"/>
      <c r="T48" s="316"/>
      <c r="U48" s="317"/>
      <c r="V48" s="317"/>
      <c r="W48" s="317"/>
    </row>
    <row r="49" spans="1:23">
      <c r="A49" s="316"/>
      <c r="B49" s="316"/>
      <c r="C49" s="316"/>
      <c r="D49" s="316"/>
      <c r="E49" s="316"/>
      <c r="F49" s="317"/>
      <c r="G49" s="317"/>
      <c r="H49" s="316"/>
      <c r="I49" s="317"/>
      <c r="J49" s="317"/>
      <c r="K49" s="317"/>
      <c r="L49" s="316"/>
      <c r="M49" s="316"/>
      <c r="N49" s="316"/>
      <c r="O49" s="316"/>
      <c r="P49" s="316"/>
      <c r="Q49" s="316"/>
      <c r="R49" s="316"/>
      <c r="S49" s="316"/>
      <c r="T49" s="316"/>
      <c r="U49" s="317"/>
      <c r="V49" s="317"/>
      <c r="W49" s="317"/>
    </row>
    <row r="50" spans="1:23">
      <c r="A50" s="316"/>
      <c r="B50" s="316"/>
      <c r="C50" s="316"/>
      <c r="D50" s="316"/>
      <c r="E50" s="316"/>
      <c r="F50" s="317"/>
      <c r="G50" s="317"/>
      <c r="H50" s="316"/>
      <c r="I50" s="317"/>
      <c r="J50" s="317"/>
      <c r="K50" s="317"/>
      <c r="L50" s="316"/>
      <c r="M50" s="316"/>
      <c r="N50" s="316"/>
      <c r="O50" s="316"/>
      <c r="P50" s="316"/>
      <c r="Q50" s="316"/>
      <c r="R50" s="316"/>
      <c r="S50" s="316"/>
      <c r="T50" s="316"/>
      <c r="U50" s="317"/>
      <c r="V50" s="317"/>
      <c r="W50" s="317"/>
    </row>
    <row r="51" spans="1:23">
      <c r="A51" s="316"/>
      <c r="B51" s="316"/>
      <c r="C51" s="316"/>
      <c r="D51" s="316"/>
      <c r="E51" s="316"/>
      <c r="F51" s="317"/>
      <c r="G51" s="317"/>
      <c r="H51" s="316"/>
      <c r="I51" s="317"/>
      <c r="J51" s="317"/>
      <c r="K51" s="317"/>
      <c r="L51" s="316"/>
      <c r="M51" s="316"/>
      <c r="N51" s="316"/>
      <c r="O51" s="316"/>
      <c r="P51" s="316"/>
      <c r="Q51" s="316"/>
      <c r="R51" s="316"/>
      <c r="S51" s="316"/>
      <c r="T51" s="316"/>
      <c r="U51" s="317"/>
      <c r="V51" s="317"/>
      <c r="W51" s="317"/>
    </row>
    <row r="52" spans="1:23">
      <c r="A52" s="316"/>
      <c r="B52" s="316"/>
      <c r="C52" s="316"/>
      <c r="D52" s="316"/>
      <c r="E52" s="316"/>
      <c r="F52" s="317"/>
      <c r="G52" s="317"/>
      <c r="H52" s="316"/>
      <c r="I52" s="317"/>
      <c r="J52" s="317"/>
      <c r="K52" s="317"/>
      <c r="L52" s="316"/>
      <c r="M52" s="316"/>
      <c r="N52" s="316"/>
      <c r="O52" s="316"/>
      <c r="P52" s="316"/>
      <c r="Q52" s="316"/>
      <c r="R52" s="316"/>
      <c r="S52" s="316"/>
      <c r="T52" s="316"/>
      <c r="U52" s="317"/>
      <c r="V52" s="317"/>
      <c r="W52" s="317"/>
    </row>
    <row r="53" spans="1:23">
      <c r="A53" s="316"/>
      <c r="B53" s="316"/>
      <c r="C53" s="316"/>
      <c r="D53" s="316"/>
      <c r="E53" s="316"/>
      <c r="F53" s="317"/>
      <c r="G53" s="317"/>
      <c r="H53" s="316"/>
      <c r="I53" s="317"/>
      <c r="J53" s="317"/>
      <c r="K53" s="317"/>
      <c r="L53" s="316"/>
      <c r="M53" s="316"/>
      <c r="N53" s="316"/>
      <c r="O53" s="316"/>
      <c r="P53" s="316"/>
      <c r="Q53" s="316"/>
      <c r="R53" s="316"/>
      <c r="S53" s="316"/>
      <c r="T53" s="316"/>
      <c r="U53" s="317"/>
      <c r="V53" s="317"/>
      <c r="W53" s="317"/>
    </row>
    <row r="54" spans="1:23">
      <c r="A54" s="316"/>
      <c r="B54" s="316"/>
      <c r="C54" s="316"/>
      <c r="D54" s="316"/>
      <c r="E54" s="316"/>
      <c r="F54" s="317"/>
      <c r="G54" s="317"/>
      <c r="H54" s="316"/>
      <c r="I54" s="317"/>
      <c r="J54" s="317"/>
      <c r="K54" s="317"/>
      <c r="L54" s="316"/>
      <c r="M54" s="316"/>
      <c r="N54" s="316"/>
      <c r="O54" s="316"/>
      <c r="P54" s="316"/>
      <c r="Q54" s="316"/>
      <c r="R54" s="316"/>
      <c r="S54" s="316"/>
      <c r="T54" s="316"/>
      <c r="U54" s="317"/>
      <c r="V54" s="317"/>
      <c r="W54" s="317"/>
    </row>
    <row r="55" spans="9:9">
      <c r="I55" s="317"/>
    </row>
  </sheetData>
  <mergeCells count="18">
    <mergeCell ref="A3:E3"/>
    <mergeCell ref="A10:E10"/>
    <mergeCell ref="A11:E11"/>
    <mergeCell ref="A32:E32"/>
    <mergeCell ref="A34:U34"/>
    <mergeCell ref="A35:L35"/>
    <mergeCell ref="A36:U36"/>
    <mergeCell ref="A38:U38"/>
    <mergeCell ref="A39:U39"/>
    <mergeCell ref="F3:F4"/>
    <mergeCell ref="G3:G4"/>
    <mergeCell ref="I3:I4"/>
    <mergeCell ref="J3:J4"/>
    <mergeCell ref="K3:K4"/>
    <mergeCell ref="L3:L4"/>
    <mergeCell ref="U3:U4"/>
    <mergeCell ref="V3:V4"/>
    <mergeCell ref="W3:W4"/>
  </mergeCells>
  <pageMargins left="0.708661417322835" right="0.708661417322835" top="0" bottom="0" header="0" footer="0"/>
  <pageSetup paperSize="9" scale="91" firstPageNumber="4294967295" orientation="landscape" useFirstPageNumber="1" verticalDpi="18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749992370372631"/>
    <pageSetUpPr fitToPage="1"/>
  </sheetPr>
  <dimension ref="A1:N12"/>
  <sheetViews>
    <sheetView workbookViewId="0">
      <selection activeCell="B5" sqref="B5"/>
    </sheetView>
  </sheetViews>
  <sheetFormatPr defaultColWidth="9" defaultRowHeight="15"/>
  <cols>
    <col min="1" max="1" width="38" customWidth="1"/>
    <col min="2" max="4" width="12.8571428571429" customWidth="1"/>
    <col min="5" max="7" width="10.2857142857143" customWidth="1"/>
    <col min="8" max="13" width="12.8571428571429" customWidth="1"/>
    <col min="14" max="14" width="14.5714285714286" customWidth="1"/>
  </cols>
  <sheetData>
    <row r="1" spans="1:14">
      <c r="A1" s="2" t="s">
        <v>36</v>
      </c>
      <c r="B1" s="3" t="str">
        <f>'ВСЕ затраты'!B1</f>
        <v>25-26</v>
      </c>
      <c r="C1" s="4"/>
      <c r="D1" s="4"/>
      <c r="E1" s="4"/>
      <c r="F1" s="4"/>
      <c r="G1" s="4"/>
      <c r="H1" s="4"/>
      <c r="I1" s="79"/>
      <c r="J1" s="79"/>
      <c r="K1" s="79"/>
      <c r="L1" s="79"/>
      <c r="M1" s="79"/>
      <c r="N1" s="5"/>
    </row>
    <row r="2" spans="1:14">
      <c r="A2" s="5"/>
      <c r="B2" s="7" t="s">
        <v>9</v>
      </c>
      <c r="C2" s="7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7" t="s">
        <v>19</v>
      </c>
      <c r="I2" s="7" t="s">
        <v>4</v>
      </c>
      <c r="J2" s="7" t="s">
        <v>5</v>
      </c>
      <c r="K2" s="7" t="s">
        <v>6</v>
      </c>
      <c r="L2" s="7" t="s">
        <v>7</v>
      </c>
      <c r="M2" s="7" t="s">
        <v>8</v>
      </c>
      <c r="N2" s="7"/>
    </row>
    <row r="3" spans="1:14">
      <c r="A3" s="13" t="s">
        <v>178</v>
      </c>
      <c r="B3" s="9">
        <v>790400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13" t="s">
        <v>179</v>
      </c>
      <c r="B4" s="9">
        <v>55638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3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3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13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f t="shared" ref="N9" si="0">SUM(B9:M9)</f>
        <v>0</v>
      </c>
    </row>
    <row r="10" spans="1:14">
      <c r="A10" s="2" t="s">
        <v>122</v>
      </c>
      <c r="B10" s="21">
        <f t="shared" ref="B10:N10" si="1">SUM(B3:B9)</f>
        <v>846038</v>
      </c>
      <c r="C10" s="21">
        <f t="shared" si="1"/>
        <v>0</v>
      </c>
      <c r="D10" s="21">
        <f t="shared" si="1"/>
        <v>0</v>
      </c>
      <c r="E10" s="21">
        <f t="shared" si="1"/>
        <v>0</v>
      </c>
      <c r="F10" s="21">
        <f t="shared" si="1"/>
        <v>0</v>
      </c>
      <c r="G10" s="21">
        <f t="shared" si="1"/>
        <v>0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</row>
    <row r="11" spans="14:14">
      <c r="N11" s="24">
        <f>B10+C10+D10+E10+F10+G10+H10+I10+J10+K10+L10+M10</f>
        <v>846038</v>
      </c>
    </row>
    <row r="12" spans="14:14">
      <c r="N12" s="25">
        <f>SUM(B10:M10)-N10</f>
        <v>846038</v>
      </c>
    </row>
  </sheetData>
  <pageMargins left="0.25" right="0.25" top="0.75" bottom="0.75" header="0.3" footer="0.3"/>
  <pageSetup paperSize="9" scale="71" firstPageNumber="4294967295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  <pageSetUpPr fitToPage="1"/>
  </sheetPr>
  <dimension ref="A1:N52"/>
  <sheetViews>
    <sheetView workbookViewId="0">
      <selection activeCell="B7" sqref="B7"/>
    </sheetView>
  </sheetViews>
  <sheetFormatPr defaultColWidth="9" defaultRowHeight="15"/>
  <cols>
    <col min="1" max="1" width="41.5714285714286" customWidth="1"/>
    <col min="2" max="2" width="12.4285714285714" customWidth="1"/>
    <col min="3" max="4" width="10.2857142857143" customWidth="1"/>
    <col min="5" max="5" width="11.8571428571429" customWidth="1"/>
    <col min="10" max="10" width="10.2857142857143" customWidth="1"/>
    <col min="11" max="11" width="13.7142857142857" customWidth="1"/>
    <col min="12" max="12" width="9.42857142857143" customWidth="1"/>
    <col min="13" max="13" width="10.2857142857143" customWidth="1"/>
    <col min="14" max="14" width="12.8571428571429" customWidth="1"/>
  </cols>
  <sheetData>
    <row r="1" spans="1:14">
      <c r="A1" s="2" t="s">
        <v>39</v>
      </c>
      <c r="B1" s="3" t="str">
        <f>'ВСЕ затраты'!B1</f>
        <v>25-26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13"/>
      <c r="B2" s="39" t="s">
        <v>9</v>
      </c>
      <c r="C2" s="33" t="s">
        <v>14</v>
      </c>
      <c r="D2" s="39" t="s">
        <v>15</v>
      </c>
      <c r="E2" s="33" t="s">
        <v>16</v>
      </c>
      <c r="F2" s="39" t="s">
        <v>17</v>
      </c>
      <c r="G2" s="33" t="s">
        <v>18</v>
      </c>
      <c r="H2" s="39" t="s">
        <v>19</v>
      </c>
      <c r="I2" s="33" t="s">
        <v>4</v>
      </c>
      <c r="J2" s="39" t="s">
        <v>5</v>
      </c>
      <c r="K2" s="33" t="s">
        <v>6</v>
      </c>
      <c r="L2" s="39" t="s">
        <v>7</v>
      </c>
      <c r="M2" s="33" t="s">
        <v>8</v>
      </c>
      <c r="N2" s="33" t="s">
        <v>122</v>
      </c>
    </row>
    <row r="3" spans="1:14">
      <c r="A3" s="73" t="s">
        <v>180</v>
      </c>
      <c r="B3" s="56"/>
      <c r="C3" s="56"/>
      <c r="D3" s="74"/>
      <c r="E3" s="75"/>
      <c r="F3" s="75"/>
      <c r="G3" s="74"/>
      <c r="H3" s="75"/>
      <c r="I3" s="75"/>
      <c r="J3" s="78"/>
      <c r="K3" s="56"/>
      <c r="L3" s="56"/>
      <c r="M3" s="78"/>
      <c r="N3" s="9">
        <f>SUM(B3:M3)</f>
        <v>0</v>
      </c>
    </row>
    <row r="4" spans="1:14">
      <c r="A4" s="13"/>
      <c r="B4" s="75"/>
      <c r="C4" s="56"/>
      <c r="D4" s="75"/>
      <c r="E4" s="75"/>
      <c r="F4" s="75"/>
      <c r="G4" s="75"/>
      <c r="H4" s="75"/>
      <c r="I4" s="75"/>
      <c r="J4" s="56"/>
      <c r="K4" s="56"/>
      <c r="L4" s="56"/>
      <c r="M4" s="56"/>
      <c r="N4" s="9">
        <f>SUM(B4:M4)</f>
        <v>0</v>
      </c>
    </row>
    <row r="5" spans="1:14">
      <c r="A5" s="13"/>
      <c r="B5" s="75"/>
      <c r="C5" s="56"/>
      <c r="D5" s="75"/>
      <c r="E5" s="75"/>
      <c r="F5" s="75"/>
      <c r="G5" s="75"/>
      <c r="H5" s="75"/>
      <c r="I5" s="75"/>
      <c r="J5" s="56"/>
      <c r="K5" s="56"/>
      <c r="L5" s="56"/>
      <c r="M5" s="56"/>
      <c r="N5" s="9">
        <f>SUM(B5:M5)</f>
        <v>0</v>
      </c>
    </row>
    <row r="6" spans="1:14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>
        <f t="shared" ref="N6:N43" si="0">SUM(B6:M6)</f>
        <v>0</v>
      </c>
    </row>
    <row r="7" customHeight="1" spans="1:14">
      <c r="A7" s="13"/>
      <c r="B7" s="76"/>
      <c r="C7" s="9"/>
      <c r="D7" s="76"/>
      <c r="E7" s="76"/>
      <c r="F7" s="76"/>
      <c r="G7" s="76"/>
      <c r="H7" s="76"/>
      <c r="I7" s="76"/>
      <c r="J7" s="9"/>
      <c r="K7" s="9"/>
      <c r="L7" s="9"/>
      <c r="M7" s="9"/>
      <c r="N7" s="9">
        <f t="shared" si="0"/>
        <v>0</v>
      </c>
    </row>
    <row r="8" customHeight="1" spans="1:14">
      <c r="A8" s="17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</row>
    <row r="9" customHeight="1" spans="1:14">
      <c r="A9" s="17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f t="shared" si="0"/>
        <v>0</v>
      </c>
    </row>
    <row r="10" customHeight="1" spans="1:14">
      <c r="A10" s="17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customHeight="1" spans="1:14">
      <c r="A11" s="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customHeight="1" spans="1:14">
      <c r="A12" s="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customHeight="1" spans="1:14">
      <c r="A13" s="1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</row>
    <row r="14" customHeight="1" spans="1:14">
      <c r="A14" s="1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</row>
    <row r="15" customHeight="1" spans="1:14">
      <c r="A15" s="13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</row>
    <row r="16" customHeight="1" spans="1:14">
      <c r="A16" s="1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</row>
    <row r="17" customHeight="1" spans="1:14">
      <c r="A17" s="13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>
        <f t="shared" si="0"/>
        <v>0</v>
      </c>
    </row>
    <row r="18" customHeight="1" spans="1:14">
      <c r="A18" s="13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</row>
    <row r="19" customHeight="1" spans="1:14">
      <c r="A19" s="13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</row>
    <row r="20" customHeight="1" spans="1:14">
      <c r="A20" s="13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</row>
    <row r="21" customHeight="1" spans="1:14">
      <c r="A21" s="13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</row>
    <row r="22" customHeight="1" spans="1:14">
      <c r="A22" s="13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</row>
    <row r="23" customHeight="1" spans="1:14">
      <c r="A23" s="13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</row>
    <row r="24" customHeight="1" spans="1:14">
      <c r="A24" s="13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</row>
    <row r="25" customHeight="1" spans="1:14">
      <c r="A25" s="77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</row>
    <row r="26" customHeight="1" spans="1:14">
      <c r="A26" s="13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</row>
    <row r="27" customHeight="1" spans="1:14">
      <c r="A27" s="1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</row>
    <row r="28" customHeight="1" spans="1:14">
      <c r="A28" s="13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>
        <f t="shared" ref="N28:N49" si="1">SUM(B28:M28)</f>
        <v>0</v>
      </c>
    </row>
    <row r="29" customHeight="1" spans="1:14">
      <c r="A29" s="13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f t="shared" si="1"/>
        <v>0</v>
      </c>
    </row>
    <row r="30" customHeight="1" spans="1:14">
      <c r="A30" s="1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f t="shared" si="1"/>
        <v>0</v>
      </c>
    </row>
    <row r="31" customHeight="1" spans="1:14">
      <c r="A31" s="13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>
        <f t="shared" si="1"/>
        <v>0</v>
      </c>
    </row>
    <row r="32" customHeight="1" spans="1:14">
      <c r="A32" s="13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f t="shared" si="0"/>
        <v>0</v>
      </c>
    </row>
    <row r="33" customHeight="1" spans="1:14">
      <c r="A33" s="13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>
        <f t="shared" si="1"/>
        <v>0</v>
      </c>
    </row>
    <row r="34" customHeight="1" spans="1:14">
      <c r="A34" s="13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>
        <f t="shared" si="1"/>
        <v>0</v>
      </c>
    </row>
    <row r="35" customHeight="1" spans="1:14">
      <c r="A35" s="13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>
        <f t="shared" si="1"/>
        <v>0</v>
      </c>
    </row>
    <row r="36" customHeight="1" spans="1:14">
      <c r="A36" s="13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>
        <f t="shared" si="1"/>
        <v>0</v>
      </c>
    </row>
    <row r="37" customHeight="1" spans="1:14">
      <c r="A37" s="13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>
        <f t="shared" si="1"/>
        <v>0</v>
      </c>
    </row>
    <row r="38" customHeight="1" spans="1:14">
      <c r="A38" s="13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>
        <f t="shared" si="1"/>
        <v>0</v>
      </c>
    </row>
    <row r="39" customHeight="1" spans="1:14">
      <c r="A39" s="13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>
        <f t="shared" si="1"/>
        <v>0</v>
      </c>
    </row>
    <row r="40" customHeight="1" spans="1:14">
      <c r="A40" s="1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>
        <f t="shared" si="1"/>
        <v>0</v>
      </c>
    </row>
    <row r="41" customHeight="1" spans="1:14">
      <c r="A41" s="13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>
        <f t="shared" si="1"/>
        <v>0</v>
      </c>
    </row>
    <row r="42" customHeight="1" spans="1:14">
      <c r="A42" s="1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>
        <f t="shared" si="1"/>
        <v>0</v>
      </c>
    </row>
    <row r="43" customHeight="1" spans="1:14">
      <c r="A43" s="1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>
        <f t="shared" si="0"/>
        <v>0</v>
      </c>
    </row>
    <row r="44" customHeight="1" spans="1:14">
      <c r="A44" s="4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9">
        <f t="shared" si="1"/>
        <v>0</v>
      </c>
    </row>
    <row r="45" customHeight="1" spans="1:14">
      <c r="A45" s="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9">
        <f t="shared" si="1"/>
        <v>0</v>
      </c>
    </row>
    <row r="46" customHeight="1" spans="1:14">
      <c r="A46" s="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9">
        <f t="shared" si="1"/>
        <v>0</v>
      </c>
    </row>
    <row r="47" customHeight="1" spans="1:14">
      <c r="A47" s="4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9">
        <f t="shared" si="1"/>
        <v>0</v>
      </c>
    </row>
    <row r="48" customHeight="1" spans="1:14">
      <c r="A48" s="4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9">
        <f t="shared" si="1"/>
        <v>0</v>
      </c>
    </row>
    <row r="49" customHeight="1" spans="1:14">
      <c r="A49" s="4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9">
        <f t="shared" si="1"/>
        <v>0</v>
      </c>
    </row>
    <row r="50" customHeight="1" spans="1:14">
      <c r="A50" s="2" t="s">
        <v>122</v>
      </c>
      <c r="B50" s="46">
        <f t="shared" ref="B50:L50" si="2">SUM(B3:B43)</f>
        <v>0</v>
      </c>
      <c r="C50" s="46">
        <f t="shared" si="2"/>
        <v>0</v>
      </c>
      <c r="D50" s="46">
        <f t="shared" si="2"/>
        <v>0</v>
      </c>
      <c r="E50" s="46">
        <f t="shared" si="2"/>
        <v>0</v>
      </c>
      <c r="F50" s="46">
        <f t="shared" si="2"/>
        <v>0</v>
      </c>
      <c r="G50" s="46">
        <f t="shared" si="2"/>
        <v>0</v>
      </c>
      <c r="H50" s="46">
        <f t="shared" si="2"/>
        <v>0</v>
      </c>
      <c r="I50" s="46">
        <f t="shared" si="2"/>
        <v>0</v>
      </c>
      <c r="J50" s="46">
        <f t="shared" si="2"/>
        <v>0</v>
      </c>
      <c r="K50" s="46">
        <f t="shared" si="2"/>
        <v>0</v>
      </c>
      <c r="L50" s="46">
        <f t="shared" si="2"/>
        <v>0</v>
      </c>
      <c r="M50" s="46">
        <f>SUM(M3:M49)</f>
        <v>0</v>
      </c>
      <c r="N50" s="46">
        <f>SUM(N3:N49)</f>
        <v>0</v>
      </c>
    </row>
    <row r="51" customHeight="1" spans="14:14">
      <c r="N51" s="24">
        <f>B50+C50+D50+E50+F50+G50+H50+I50+J50+K50+L50+M50</f>
        <v>0</v>
      </c>
    </row>
    <row r="52" spans="14:14">
      <c r="N52" s="25"/>
    </row>
  </sheetData>
  <pageMargins left="0.25" right="0.25" top="0.75" bottom="0.75" header="0.3" footer="0.3"/>
  <pageSetup paperSize="9" scale="63" firstPageNumber="4294967295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499984740745262"/>
    <pageSetUpPr fitToPage="1"/>
  </sheetPr>
  <dimension ref="A1:N66"/>
  <sheetViews>
    <sheetView workbookViewId="0">
      <selection activeCell="A19" sqref="A19"/>
    </sheetView>
  </sheetViews>
  <sheetFormatPr defaultColWidth="9.14285714285714" defaultRowHeight="14.25"/>
  <cols>
    <col min="1" max="1" width="38.7142857142857" style="1" customWidth="1"/>
    <col min="2" max="2" width="11.7142857142857" style="58" customWidth="1"/>
    <col min="3" max="3" width="10.4285714285714" style="1" customWidth="1"/>
    <col min="4" max="4" width="10.2857142857143" style="1" customWidth="1"/>
    <col min="5" max="5" width="10.4285714285714" style="1" customWidth="1"/>
    <col min="6" max="6" width="10.2857142857143" style="1" customWidth="1"/>
    <col min="7" max="7" width="12.2857142857143" style="1" customWidth="1"/>
    <col min="8" max="8" width="10.4285714285714" style="1" customWidth="1"/>
    <col min="9" max="9" width="11.5714285714286" style="1" customWidth="1"/>
    <col min="10" max="11" width="10.4285714285714" style="1" customWidth="1"/>
    <col min="12" max="13" width="9.28571428571429" style="1" customWidth="1"/>
    <col min="14" max="14" width="12" style="1" customWidth="1"/>
    <col min="15" max="16384" width="9.14285714285714" style="1"/>
  </cols>
  <sheetData>
    <row r="1" spans="1:14">
      <c r="A1" s="59" t="s">
        <v>181</v>
      </c>
      <c r="B1" s="60" t="str">
        <f>'ВСЕ затраты'!B1</f>
        <v>25-26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</row>
    <row r="2" spans="1:14">
      <c r="A2" s="62"/>
      <c r="B2" s="63" t="s">
        <v>9</v>
      </c>
      <c r="C2" s="64" t="s">
        <v>14</v>
      </c>
      <c r="D2" s="63" t="s">
        <v>15</v>
      </c>
      <c r="E2" s="64" t="s">
        <v>16</v>
      </c>
      <c r="F2" s="63" t="s">
        <v>17</v>
      </c>
      <c r="G2" s="64" t="s">
        <v>18</v>
      </c>
      <c r="H2" s="63" t="s">
        <v>19</v>
      </c>
      <c r="I2" s="64" t="s">
        <v>4</v>
      </c>
      <c r="J2" s="63" t="s">
        <v>5</v>
      </c>
      <c r="K2" s="64" t="s">
        <v>6</v>
      </c>
      <c r="L2" s="63" t="s">
        <v>7</v>
      </c>
      <c r="M2" s="64" t="s">
        <v>8</v>
      </c>
      <c r="N2" s="64" t="s">
        <v>122</v>
      </c>
    </row>
    <row r="3" spans="1:1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>
        <f>SUM(B3:M3)</f>
        <v>0</v>
      </c>
    </row>
    <row r="4" spans="1:14">
      <c r="A4" s="65"/>
      <c r="B4" s="66"/>
      <c r="C4" s="67"/>
      <c r="D4" s="66"/>
      <c r="E4" s="66"/>
      <c r="F4" s="66"/>
      <c r="G4" s="66"/>
      <c r="H4" s="66"/>
      <c r="I4" s="66"/>
      <c r="J4" s="66"/>
      <c r="K4" s="66"/>
      <c r="L4" s="66"/>
      <c r="M4" s="11"/>
      <c r="N4" s="11">
        <f t="shared" ref="N4:N63" si="0">SUM(B4:M4)</f>
        <v>0</v>
      </c>
    </row>
    <row r="5" spans="1:14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>
        <f t="shared" si="0"/>
        <v>0</v>
      </c>
    </row>
    <row r="6" spans="1:1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>
        <f t="shared" si="0"/>
        <v>0</v>
      </c>
    </row>
    <row r="7" spans="1:14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f t="shared" si="0"/>
        <v>0</v>
      </c>
    </row>
    <row r="8" spans="1:14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0</v>
      </c>
    </row>
    <row r="9" spans="1:14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0</v>
      </c>
    </row>
    <row r="10" spans="1:14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0</v>
      </c>
    </row>
    <row r="11" spans="1:14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0</v>
      </c>
    </row>
    <row r="12" spans="1:14">
      <c r="A12" s="68" t="s">
        <v>182</v>
      </c>
      <c r="B12" s="11"/>
      <c r="C12" s="6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0</v>
      </c>
    </row>
    <row r="13" spans="1:14">
      <c r="A13" s="10" t="s">
        <v>183</v>
      </c>
      <c r="B13" s="11">
        <v>6000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6000</v>
      </c>
    </row>
    <row r="14" spans="1:1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0</v>
      </c>
    </row>
    <row r="15" spans="1:14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0</v>
      </c>
    </row>
    <row r="16" spans="1:14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0</v>
      </c>
    </row>
    <row r="17" spans="1:14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0</v>
      </c>
    </row>
    <row r="18" spans="1:14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0</v>
      </c>
    </row>
    <row r="19" spans="1:14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0</v>
      </c>
    </row>
    <row r="20" spans="1:14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0</v>
      </c>
    </row>
    <row r="21" spans="1:14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0</v>
      </c>
    </row>
    <row r="22" spans="1:14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0</v>
      </c>
    </row>
    <row r="23" spans="1:14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0</v>
      </c>
    </row>
    <row r="24" spans="1:14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0</v>
      </c>
    </row>
    <row r="25" spans="1:14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0</v>
      </c>
    </row>
    <row r="26" spans="1:14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0</v>
      </c>
    </row>
    <row r="27" spans="1:14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>
        <f t="shared" si="0"/>
        <v>0</v>
      </c>
    </row>
    <row r="28" spans="1:14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>
        <f t="shared" si="0"/>
        <v>0</v>
      </c>
    </row>
    <row r="29" spans="1:14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>
        <f t="shared" si="0"/>
        <v>0</v>
      </c>
    </row>
    <row r="30" spans="1:14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>
        <f t="shared" si="0"/>
        <v>0</v>
      </c>
    </row>
    <row r="31" spans="1:14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>
        <f t="shared" si="0"/>
        <v>0</v>
      </c>
    </row>
    <row r="32" spans="1:14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>
        <f t="shared" si="0"/>
        <v>0</v>
      </c>
    </row>
    <row r="33" spans="1:14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f t="shared" si="0"/>
        <v>0</v>
      </c>
    </row>
    <row r="34" spans="1:14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>
        <f t="shared" si="0"/>
        <v>0</v>
      </c>
    </row>
    <row r="35" spans="1:14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>
        <f t="shared" si="0"/>
        <v>0</v>
      </c>
    </row>
    <row r="36" spans="1:14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>
        <f t="shared" si="0"/>
        <v>0</v>
      </c>
    </row>
    <row r="37" spans="1:14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>
        <f t="shared" si="0"/>
        <v>0</v>
      </c>
    </row>
    <row r="38" spans="1:14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>
        <f t="shared" si="0"/>
        <v>0</v>
      </c>
    </row>
    <row r="39" spans="1:14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>
        <f t="shared" si="0"/>
        <v>0</v>
      </c>
    </row>
    <row r="40" spans="1:14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>
        <f t="shared" si="0"/>
        <v>0</v>
      </c>
    </row>
    <row r="41" spans="1:14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>
        <f t="shared" si="0"/>
        <v>0</v>
      </c>
    </row>
    <row r="42" spans="1:14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>
        <f t="shared" si="0"/>
        <v>0</v>
      </c>
    </row>
    <row r="43" spans="1:14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>
        <f t="shared" si="0"/>
        <v>0</v>
      </c>
    </row>
    <row r="44" spans="1:14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>
        <f t="shared" si="0"/>
        <v>0</v>
      </c>
    </row>
    <row r="45" spans="1:14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>
        <f t="shared" si="0"/>
        <v>0</v>
      </c>
    </row>
    <row r="46" spans="1:14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>
        <f t="shared" si="0"/>
        <v>0</v>
      </c>
    </row>
    <row r="47" spans="1:14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>
        <f t="shared" si="0"/>
        <v>0</v>
      </c>
    </row>
    <row r="48" spans="1:14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>
        <f t="shared" si="0"/>
        <v>0</v>
      </c>
    </row>
    <row r="49" spans="1:14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>
        <f t="shared" si="0"/>
        <v>0</v>
      </c>
    </row>
    <row r="50" spans="1:14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>
        <f t="shared" si="0"/>
        <v>0</v>
      </c>
    </row>
    <row r="51" spans="1:14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>
        <f t="shared" si="0"/>
        <v>0</v>
      </c>
    </row>
    <row r="52" spans="1:14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>
        <f t="shared" si="0"/>
        <v>0</v>
      </c>
    </row>
    <row r="53" spans="1:14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>
        <f t="shared" si="0"/>
        <v>0</v>
      </c>
    </row>
    <row r="54" spans="1:14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>
        <f t="shared" si="0"/>
        <v>0</v>
      </c>
    </row>
    <row r="55" spans="1:14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>
        <f t="shared" si="0"/>
        <v>0</v>
      </c>
    </row>
    <row r="56" spans="1:14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>
        <f t="shared" si="0"/>
        <v>0</v>
      </c>
    </row>
    <row r="57" spans="1:14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>
        <f t="shared" si="0"/>
        <v>0</v>
      </c>
    </row>
    <row r="58" spans="1:14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>
        <f t="shared" si="0"/>
        <v>0</v>
      </c>
    </row>
    <row r="59" spans="1:14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>
        <f t="shared" si="0"/>
        <v>0</v>
      </c>
    </row>
    <row r="60" spans="1:14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>
        <f t="shared" si="0"/>
        <v>0</v>
      </c>
    </row>
    <row r="61" spans="1:14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>
        <f t="shared" si="0"/>
        <v>0</v>
      </c>
    </row>
    <row r="62" spans="1:14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>
        <f t="shared" si="0"/>
        <v>0</v>
      </c>
    </row>
    <row r="63" spans="1:14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>
        <f t="shared" si="0"/>
        <v>0</v>
      </c>
    </row>
    <row r="64" spans="1:14">
      <c r="A64" s="59" t="s">
        <v>122</v>
      </c>
      <c r="B64" s="70">
        <f>SUM(B3:B63)</f>
        <v>6000</v>
      </c>
      <c r="C64" s="70">
        <f t="shared" ref="C64:N64" si="1">SUM(C3:C63)</f>
        <v>0</v>
      </c>
      <c r="D64" s="70">
        <f t="shared" si="1"/>
        <v>0</v>
      </c>
      <c r="E64" s="70">
        <f t="shared" si="1"/>
        <v>0</v>
      </c>
      <c r="F64" s="70">
        <f t="shared" si="1"/>
        <v>0</v>
      </c>
      <c r="G64" s="70">
        <f t="shared" si="1"/>
        <v>0</v>
      </c>
      <c r="H64" s="70">
        <f t="shared" si="1"/>
        <v>0</v>
      </c>
      <c r="I64" s="70">
        <f t="shared" si="1"/>
        <v>0</v>
      </c>
      <c r="J64" s="70">
        <f t="shared" si="1"/>
        <v>0</v>
      </c>
      <c r="K64" s="70">
        <f t="shared" si="1"/>
        <v>0</v>
      </c>
      <c r="L64" s="70">
        <f t="shared" si="1"/>
        <v>0</v>
      </c>
      <c r="M64" s="70">
        <f t="shared" si="1"/>
        <v>0</v>
      </c>
      <c r="N64" s="70">
        <f t="shared" si="1"/>
        <v>6000</v>
      </c>
    </row>
    <row r="65" spans="14:14">
      <c r="N65" s="71">
        <f>B64+C64+D64+E64+F64+G64+H64+I64+J64+K64+L64+M64</f>
        <v>6000</v>
      </c>
    </row>
    <row r="66" spans="14:14">
      <c r="N66" s="72"/>
    </row>
  </sheetData>
  <pageMargins left="0.25" right="0.25" top="0.75" bottom="0.75" header="0.3" footer="0.3"/>
  <pageSetup paperSize="9" scale="53" firstPageNumber="4294967295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499984740745262"/>
    <pageSetUpPr fitToPage="1"/>
  </sheetPr>
  <dimension ref="A1:N79"/>
  <sheetViews>
    <sheetView workbookViewId="0">
      <selection activeCell="B12" sqref="B12"/>
    </sheetView>
  </sheetViews>
  <sheetFormatPr defaultColWidth="9" defaultRowHeight="15"/>
  <cols>
    <col min="1" max="1" width="33.1428571428571" customWidth="1"/>
    <col min="2" max="2" width="13.1428571428571" customWidth="1"/>
    <col min="3" max="6" width="12.8571428571429" customWidth="1"/>
    <col min="7" max="7" width="13.1428571428571" customWidth="1"/>
    <col min="8" max="13" width="12.8571428571429" customWidth="1"/>
    <col min="14" max="14" width="14.5714285714286" style="48" customWidth="1"/>
  </cols>
  <sheetData>
    <row r="1" spans="1:14">
      <c r="A1" s="2" t="s">
        <v>184</v>
      </c>
      <c r="B1" s="3" t="str">
        <f>'ВСЕ затраты'!B1</f>
        <v>25-26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5"/>
    </row>
    <row r="2" spans="1:14">
      <c r="A2" s="5"/>
      <c r="B2" s="49" t="s">
        <v>9</v>
      </c>
      <c r="C2" s="7" t="s">
        <v>14</v>
      </c>
      <c r="D2" s="49" t="s">
        <v>15</v>
      </c>
      <c r="E2" s="7" t="s">
        <v>16</v>
      </c>
      <c r="F2" s="49" t="s">
        <v>17</v>
      </c>
      <c r="G2" s="7" t="s">
        <v>18</v>
      </c>
      <c r="H2" s="49" t="s">
        <v>19</v>
      </c>
      <c r="I2" s="7" t="s">
        <v>4</v>
      </c>
      <c r="J2" s="49" t="s">
        <v>5</v>
      </c>
      <c r="K2" s="7" t="s">
        <v>6</v>
      </c>
      <c r="L2" s="49" t="s">
        <v>7</v>
      </c>
      <c r="M2" s="7" t="s">
        <v>8</v>
      </c>
      <c r="N2" s="56"/>
    </row>
    <row r="3" spans="1:14">
      <c r="A3" s="50" t="s">
        <v>184</v>
      </c>
      <c r="B3" s="51">
        <v>231279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2">
        <f t="shared" ref="N3:N76" si="0">SUM(B3:M3)</f>
        <v>231279</v>
      </c>
    </row>
    <row r="4" spans="1:14">
      <c r="A4" s="4" t="s">
        <v>185</v>
      </c>
      <c r="B4" s="52">
        <v>600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7">
        <f t="shared" si="0"/>
        <v>600</v>
      </c>
    </row>
    <row r="5" spans="1:14">
      <c r="A5" s="4" t="s">
        <v>186</v>
      </c>
      <c r="B5" s="52">
        <v>196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7">
        <f t="shared" si="0"/>
        <v>196</v>
      </c>
    </row>
    <row r="6" spans="1:14">
      <c r="A6" s="12" t="s">
        <v>187</v>
      </c>
      <c r="B6" s="52">
        <v>384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7">
        <f t="shared" si="0"/>
        <v>384</v>
      </c>
    </row>
    <row r="7" spans="1:14">
      <c r="A7" s="4" t="s">
        <v>188</v>
      </c>
      <c r="B7" s="52">
        <v>166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7">
        <f t="shared" si="0"/>
        <v>166</v>
      </c>
    </row>
    <row r="8" spans="1:14">
      <c r="A8" s="4" t="s">
        <v>189</v>
      </c>
      <c r="B8" s="52">
        <v>3993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7">
        <f t="shared" si="0"/>
        <v>3993</v>
      </c>
    </row>
    <row r="9" spans="1:14">
      <c r="A9" s="4" t="s">
        <v>190</v>
      </c>
      <c r="B9" s="52">
        <v>6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7">
        <f t="shared" si="0"/>
        <v>6</v>
      </c>
    </row>
    <row r="10" spans="1:14">
      <c r="A10" s="4" t="s">
        <v>191</v>
      </c>
      <c r="B10" s="52">
        <v>5820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7">
        <f t="shared" si="0"/>
        <v>5820</v>
      </c>
    </row>
    <row r="11" spans="1:14">
      <c r="A11" s="4" t="s">
        <v>192</v>
      </c>
      <c r="B11" s="52">
        <v>29268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7">
        <f t="shared" si="0"/>
        <v>29268</v>
      </c>
    </row>
    <row r="12" spans="1:14">
      <c r="A12" s="4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7">
        <f t="shared" si="0"/>
        <v>0</v>
      </c>
    </row>
    <row r="13" spans="1:14">
      <c r="A13" s="4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7">
        <f t="shared" si="0"/>
        <v>0</v>
      </c>
    </row>
    <row r="14" spans="1:14">
      <c r="A14" s="4"/>
      <c r="B14" s="13"/>
      <c r="C14" s="13"/>
      <c r="D14" s="52"/>
      <c r="E14" s="13"/>
      <c r="F14" s="13"/>
      <c r="G14" s="13"/>
      <c r="H14" s="13"/>
      <c r="I14" s="13"/>
      <c r="J14" s="13"/>
      <c r="K14" s="13"/>
      <c r="L14" s="13"/>
      <c r="M14" s="13"/>
      <c r="N14" s="37">
        <f t="shared" si="0"/>
        <v>0</v>
      </c>
    </row>
    <row r="15" spans="1:14">
      <c r="A15" s="4"/>
      <c r="B15" s="13"/>
      <c r="C15" s="13"/>
      <c r="D15" s="52"/>
      <c r="E15" s="13"/>
      <c r="F15" s="13"/>
      <c r="G15" s="13"/>
      <c r="H15" s="13"/>
      <c r="I15" s="13"/>
      <c r="J15" s="13"/>
      <c r="K15" s="13"/>
      <c r="L15" s="13"/>
      <c r="M15" s="13"/>
      <c r="N15" s="37">
        <f t="shared" si="0"/>
        <v>0</v>
      </c>
    </row>
    <row r="16" spans="1:14">
      <c r="A16" s="4"/>
      <c r="B16" s="13"/>
      <c r="C16" s="13"/>
      <c r="D16" s="52"/>
      <c r="E16" s="13"/>
      <c r="F16" s="13"/>
      <c r="G16" s="13"/>
      <c r="H16" s="13"/>
      <c r="I16" s="13"/>
      <c r="J16" s="13"/>
      <c r="K16" s="13"/>
      <c r="L16" s="13"/>
      <c r="M16" s="13"/>
      <c r="N16" s="37">
        <f t="shared" si="0"/>
        <v>0</v>
      </c>
    </row>
    <row r="17" spans="1:14">
      <c r="A17" s="53"/>
      <c r="B17" s="13"/>
      <c r="C17" s="13"/>
      <c r="D17" s="52"/>
      <c r="E17" s="13"/>
      <c r="F17" s="13"/>
      <c r="G17" s="13"/>
      <c r="H17" s="13"/>
      <c r="I17" s="13"/>
      <c r="J17" s="13"/>
      <c r="K17" s="13"/>
      <c r="L17" s="13"/>
      <c r="M17" s="13"/>
      <c r="N17" s="37">
        <f t="shared" si="0"/>
        <v>0</v>
      </c>
    </row>
    <row r="18" spans="1:14">
      <c r="A18" s="4"/>
      <c r="B18" s="13"/>
      <c r="C18" s="13"/>
      <c r="D18" s="52"/>
      <c r="E18" s="13"/>
      <c r="F18" s="13"/>
      <c r="G18" s="13"/>
      <c r="H18" s="13"/>
      <c r="I18" s="13"/>
      <c r="J18" s="13"/>
      <c r="K18" s="13"/>
      <c r="L18" s="13"/>
      <c r="M18" s="13"/>
      <c r="N18" s="37">
        <f t="shared" si="0"/>
        <v>0</v>
      </c>
    </row>
    <row r="19" spans="1:14">
      <c r="A19" s="4"/>
      <c r="B19" s="13"/>
      <c r="C19" s="13"/>
      <c r="D19" s="52"/>
      <c r="E19" s="13"/>
      <c r="F19" s="13"/>
      <c r="G19" s="13"/>
      <c r="H19" s="13"/>
      <c r="I19" s="13"/>
      <c r="J19" s="13"/>
      <c r="K19" s="13"/>
      <c r="L19" s="13"/>
      <c r="M19" s="13"/>
      <c r="N19" s="37">
        <f t="shared" si="0"/>
        <v>0</v>
      </c>
    </row>
    <row r="20" spans="1:14">
      <c r="A20" s="4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37">
        <f t="shared" si="0"/>
        <v>0</v>
      </c>
    </row>
    <row r="21" spans="1:14">
      <c r="A21" s="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37">
        <f t="shared" si="0"/>
        <v>0</v>
      </c>
    </row>
    <row r="22" spans="1:14">
      <c r="A22" s="4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37">
        <f t="shared" si="0"/>
        <v>0</v>
      </c>
    </row>
    <row r="23" spans="1:14">
      <c r="A23" s="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37">
        <f t="shared" si="0"/>
        <v>0</v>
      </c>
    </row>
    <row r="24" spans="1:14">
      <c r="A24" s="4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37">
        <f t="shared" si="0"/>
        <v>0</v>
      </c>
    </row>
    <row r="25" spans="1:14">
      <c r="A25" s="4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37">
        <f t="shared" si="0"/>
        <v>0</v>
      </c>
    </row>
    <row r="26" spans="1:14">
      <c r="A26" s="4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37">
        <f t="shared" si="0"/>
        <v>0</v>
      </c>
    </row>
    <row r="27" spans="1:14">
      <c r="A27" s="4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37">
        <f t="shared" si="0"/>
        <v>0</v>
      </c>
    </row>
    <row r="28" spans="1:14">
      <c r="A28" s="4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37">
        <f t="shared" si="0"/>
        <v>0</v>
      </c>
    </row>
    <row r="29" spans="1:14">
      <c r="A29" s="4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37">
        <f t="shared" si="0"/>
        <v>0</v>
      </c>
    </row>
    <row r="30" spans="1:14">
      <c r="A30" s="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37">
        <f t="shared" si="0"/>
        <v>0</v>
      </c>
    </row>
    <row r="31" spans="1:14">
      <c r="A31" s="4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37">
        <f t="shared" si="0"/>
        <v>0</v>
      </c>
    </row>
    <row r="32" spans="1:14">
      <c r="A32" s="54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37">
        <f t="shared" si="0"/>
        <v>0</v>
      </c>
    </row>
    <row r="33" spans="1:14">
      <c r="A33" s="54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37">
        <f t="shared" si="0"/>
        <v>0</v>
      </c>
    </row>
    <row r="34" spans="1:14">
      <c r="A34" s="5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37">
        <f t="shared" si="0"/>
        <v>0</v>
      </c>
    </row>
    <row r="35" spans="1:14">
      <c r="A35" s="54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37">
        <f t="shared" si="0"/>
        <v>0</v>
      </c>
    </row>
    <row r="36" spans="1:14">
      <c r="A36" s="54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37">
        <f t="shared" si="0"/>
        <v>0</v>
      </c>
    </row>
    <row r="37" spans="1:14">
      <c r="A37" s="54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37">
        <f t="shared" si="0"/>
        <v>0</v>
      </c>
    </row>
    <row r="38" spans="1:14">
      <c r="A38" s="54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37">
        <f t="shared" si="0"/>
        <v>0</v>
      </c>
    </row>
    <row r="39" spans="1:14">
      <c r="A39" s="5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37">
        <f t="shared" si="0"/>
        <v>0</v>
      </c>
    </row>
    <row r="40" spans="1:14">
      <c r="A40" s="5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37">
        <f t="shared" si="0"/>
        <v>0</v>
      </c>
    </row>
    <row r="41" spans="1:14">
      <c r="A41" s="5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37">
        <f t="shared" si="0"/>
        <v>0</v>
      </c>
    </row>
    <row r="42" spans="1:14">
      <c r="A42" s="5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37">
        <f t="shared" si="0"/>
        <v>0</v>
      </c>
    </row>
    <row r="43" spans="1:14">
      <c r="A43" s="54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37">
        <f t="shared" si="0"/>
        <v>0</v>
      </c>
    </row>
    <row r="44" spans="1:14">
      <c r="A44" s="5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37">
        <f t="shared" si="0"/>
        <v>0</v>
      </c>
    </row>
    <row r="45" spans="1:14">
      <c r="A45" s="54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37">
        <f t="shared" si="0"/>
        <v>0</v>
      </c>
    </row>
    <row r="46" spans="1:14">
      <c r="A46" s="5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37">
        <f t="shared" si="0"/>
        <v>0</v>
      </c>
    </row>
    <row r="47" spans="1:14">
      <c r="A47" s="54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37">
        <f t="shared" si="0"/>
        <v>0</v>
      </c>
    </row>
    <row r="48" spans="1:14">
      <c r="A48" s="54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37">
        <f t="shared" si="0"/>
        <v>0</v>
      </c>
    </row>
    <row r="49" spans="1:14">
      <c r="A49" s="54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37">
        <f t="shared" si="0"/>
        <v>0</v>
      </c>
    </row>
    <row r="50" spans="1:14">
      <c r="A50" s="54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37">
        <f t="shared" si="0"/>
        <v>0</v>
      </c>
    </row>
    <row r="51" spans="1:14">
      <c r="A51" s="54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37">
        <f t="shared" si="0"/>
        <v>0</v>
      </c>
    </row>
    <row r="52" spans="1:14">
      <c r="A52" s="5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37">
        <f t="shared" si="0"/>
        <v>0</v>
      </c>
    </row>
    <row r="53" spans="1:14">
      <c r="A53" s="5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37">
        <f t="shared" si="0"/>
        <v>0</v>
      </c>
    </row>
    <row r="54" spans="1:14">
      <c r="A54" s="54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37">
        <f t="shared" si="0"/>
        <v>0</v>
      </c>
    </row>
    <row r="55" spans="1:14">
      <c r="A55" s="54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37">
        <f t="shared" si="0"/>
        <v>0</v>
      </c>
    </row>
    <row r="56" spans="1:14">
      <c r="A56" s="5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37">
        <f t="shared" si="0"/>
        <v>0</v>
      </c>
    </row>
    <row r="57" spans="1:14">
      <c r="A57" s="54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37">
        <f t="shared" si="0"/>
        <v>0</v>
      </c>
    </row>
    <row r="58" spans="1:14">
      <c r="A58" s="54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37">
        <f t="shared" si="0"/>
        <v>0</v>
      </c>
    </row>
    <row r="59" spans="1:14">
      <c r="A59" s="54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37">
        <f t="shared" si="0"/>
        <v>0</v>
      </c>
    </row>
    <row r="60" spans="1:14">
      <c r="A60" s="54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37">
        <f t="shared" si="0"/>
        <v>0</v>
      </c>
    </row>
    <row r="61" spans="1:14">
      <c r="A61" s="54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37">
        <f t="shared" si="0"/>
        <v>0</v>
      </c>
    </row>
    <row r="62" spans="1:14">
      <c r="A62" s="54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37">
        <f t="shared" si="0"/>
        <v>0</v>
      </c>
    </row>
    <row r="63" spans="1:14">
      <c r="A63" s="54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37">
        <f t="shared" si="0"/>
        <v>0</v>
      </c>
    </row>
    <row r="64" spans="1:14">
      <c r="A64" s="54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37">
        <f t="shared" si="0"/>
        <v>0</v>
      </c>
    </row>
    <row r="65" spans="1:14">
      <c r="A65" s="54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37">
        <f t="shared" si="0"/>
        <v>0</v>
      </c>
    </row>
    <row r="66" spans="1:14">
      <c r="A66" s="54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37">
        <f t="shared" ref="N66:N70" si="1">SUM(B66:M66)</f>
        <v>0</v>
      </c>
    </row>
    <row r="67" spans="1:14">
      <c r="A67" s="54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37">
        <f t="shared" si="1"/>
        <v>0</v>
      </c>
    </row>
    <row r="68" spans="1:14">
      <c r="A68" s="54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37">
        <f t="shared" si="1"/>
        <v>0</v>
      </c>
    </row>
    <row r="69" spans="1:14">
      <c r="A69" s="54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37">
        <f t="shared" si="1"/>
        <v>0</v>
      </c>
    </row>
    <row r="70" spans="1:14">
      <c r="A70" s="54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37">
        <f t="shared" si="1"/>
        <v>0</v>
      </c>
    </row>
    <row r="71" spans="1:14">
      <c r="A71" s="54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37">
        <f t="shared" si="0"/>
        <v>0</v>
      </c>
    </row>
    <row r="72" spans="1:14">
      <c r="A72" s="54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37">
        <f t="shared" si="0"/>
        <v>0</v>
      </c>
    </row>
    <row r="73" spans="1:14">
      <c r="A73" s="54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37">
        <f t="shared" si="0"/>
        <v>0</v>
      </c>
    </row>
    <row r="74" spans="1:14">
      <c r="A74" s="54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37">
        <f t="shared" si="0"/>
        <v>0</v>
      </c>
    </row>
    <row r="75" spans="1:14">
      <c r="A75" s="54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7">
        <f t="shared" si="0"/>
        <v>0</v>
      </c>
    </row>
    <row r="76" spans="1:14">
      <c r="A76" s="54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37">
        <f t="shared" si="0"/>
        <v>0</v>
      </c>
    </row>
    <row r="77" spans="1:14">
      <c r="A77" s="2" t="s">
        <v>122</v>
      </c>
      <c r="B77" s="21">
        <f>SUM(B3:B76)</f>
        <v>271712</v>
      </c>
      <c r="C77" s="21">
        <f>SUM(C3:C76)</f>
        <v>0</v>
      </c>
      <c r="D77" s="21">
        <f t="shared" ref="D77:N77" si="2">SUM(D3:D76)</f>
        <v>0</v>
      </c>
      <c r="E77" s="21">
        <f t="shared" si="2"/>
        <v>0</v>
      </c>
      <c r="F77" s="21">
        <f t="shared" si="2"/>
        <v>0</v>
      </c>
      <c r="G77" s="21">
        <f t="shared" si="2"/>
        <v>0</v>
      </c>
      <c r="H77" s="21">
        <f t="shared" si="2"/>
        <v>0</v>
      </c>
      <c r="I77" s="21">
        <f t="shared" si="2"/>
        <v>0</v>
      </c>
      <c r="J77" s="21">
        <f t="shared" si="2"/>
        <v>0</v>
      </c>
      <c r="K77" s="21">
        <f t="shared" si="2"/>
        <v>0</v>
      </c>
      <c r="L77" s="21">
        <f t="shared" si="2"/>
        <v>0</v>
      </c>
      <c r="M77" s="21">
        <f t="shared" si="2"/>
        <v>0</v>
      </c>
      <c r="N77" s="34">
        <f t="shared" si="2"/>
        <v>271712</v>
      </c>
    </row>
    <row r="78" spans="14:14">
      <c r="N78" s="48">
        <f>B77+C77+D77+E77+F77+G77+H77+I77+J77+K77+L77+M77</f>
        <v>271712</v>
      </c>
    </row>
    <row r="79" spans="14:14">
      <c r="N79" s="48">
        <f>SUM(B77:M77)-N77</f>
        <v>0</v>
      </c>
    </row>
  </sheetData>
  <pageMargins left="0.25" right="0.25" top="0.75" bottom="0.75" header="0.3" footer="0.3"/>
  <pageSetup paperSize="9" scale="70" firstPageNumber="4294967295" fitToHeight="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0499893185216834"/>
    <pageSetUpPr fitToPage="1"/>
  </sheetPr>
  <dimension ref="A1:N50"/>
  <sheetViews>
    <sheetView workbookViewId="0">
      <selection activeCell="A28" sqref="A28:A46"/>
    </sheetView>
  </sheetViews>
  <sheetFormatPr defaultColWidth="9" defaultRowHeight="15"/>
  <cols>
    <col min="1" max="1" width="29.4285714285714" customWidth="1"/>
    <col min="2" max="2" width="11.7142857142857" customWidth="1"/>
    <col min="3" max="3" width="13.7142857142857" customWidth="1"/>
    <col min="5" max="5" width="16.1428571428571" customWidth="1"/>
    <col min="6" max="6" width="10.2857142857143" customWidth="1"/>
    <col min="7" max="7" width="9.42857142857143" customWidth="1"/>
    <col min="8" max="8" width="11.7142857142857" customWidth="1"/>
    <col min="9" max="9" width="13.4285714285714" customWidth="1"/>
    <col min="11" max="11" width="11.7142857142857" customWidth="1"/>
    <col min="12" max="12" width="9.42857142857143" customWidth="1"/>
    <col min="13" max="13" width="12.2857142857143" customWidth="1"/>
    <col min="14" max="14" width="12.8571428571429" customWidth="1"/>
  </cols>
  <sheetData>
    <row r="1" spans="1:14">
      <c r="A1" s="2" t="s">
        <v>193</v>
      </c>
      <c r="C1" s="2"/>
      <c r="D1" s="3" t="str">
        <f>'ВСЕ затраты'!B1</f>
        <v>25-26</v>
      </c>
      <c r="E1" s="2"/>
      <c r="F1" s="2"/>
      <c r="G1" s="2"/>
      <c r="H1" s="2"/>
      <c r="I1" s="4"/>
      <c r="J1" s="4"/>
      <c r="K1" s="4"/>
      <c r="L1" s="4"/>
      <c r="M1" s="4"/>
      <c r="N1" s="5"/>
    </row>
    <row r="2" spans="1:14">
      <c r="A2" s="5"/>
      <c r="B2" s="39" t="s">
        <v>9</v>
      </c>
      <c r="C2" s="33" t="s">
        <v>14</v>
      </c>
      <c r="D2" s="39" t="s">
        <v>15</v>
      </c>
      <c r="E2" s="33" t="s">
        <v>16</v>
      </c>
      <c r="F2" s="39" t="s">
        <v>17</v>
      </c>
      <c r="G2" s="33" t="s">
        <v>18</v>
      </c>
      <c r="H2" s="39" t="s">
        <v>19</v>
      </c>
      <c r="I2" s="33" t="s">
        <v>4</v>
      </c>
      <c r="J2" s="39" t="s">
        <v>5</v>
      </c>
      <c r="K2" s="33" t="s">
        <v>6</v>
      </c>
      <c r="L2" s="39" t="s">
        <v>7</v>
      </c>
      <c r="M2" s="33" t="s">
        <v>8</v>
      </c>
      <c r="N2" s="33" t="s">
        <v>122</v>
      </c>
    </row>
    <row r="3" spans="1:14">
      <c r="A3" s="40" t="s">
        <v>194</v>
      </c>
      <c r="B3" s="41">
        <v>14370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2">
        <f t="shared" ref="N3:N47" si="0">SUM(B3:M3)</f>
        <v>14370</v>
      </c>
    </row>
    <row r="4" spans="1:14">
      <c r="A4" s="4" t="s">
        <v>195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22">
        <f t="shared" si="0"/>
        <v>0</v>
      </c>
    </row>
    <row r="5" spans="1:14">
      <c r="A5" s="4" t="s">
        <v>196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22"/>
    </row>
    <row r="6" spans="1:14">
      <c r="A6" s="4" t="s">
        <v>197</v>
      </c>
      <c r="B6" s="41">
        <v>6378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22">
        <f t="shared" si="0"/>
        <v>6378</v>
      </c>
    </row>
    <row r="7" spans="1:14">
      <c r="A7" s="4" t="s">
        <v>198</v>
      </c>
      <c r="B7" s="9">
        <v>2100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22">
        <f t="shared" si="0"/>
        <v>2100</v>
      </c>
    </row>
    <row r="8" spans="1:14">
      <c r="A8" s="42"/>
      <c r="B8" s="41"/>
      <c r="C8" s="43"/>
      <c r="D8" s="44"/>
      <c r="E8" s="44"/>
      <c r="F8" s="44"/>
      <c r="G8" s="44"/>
      <c r="H8" s="44"/>
      <c r="I8" s="44"/>
      <c r="J8" s="43"/>
      <c r="K8" s="43"/>
      <c r="L8" s="43"/>
      <c r="M8" s="43"/>
      <c r="N8" s="22">
        <f t="shared" si="0"/>
        <v>0</v>
      </c>
    </row>
    <row r="9" spans="1:14">
      <c r="A9" s="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2">
        <f t="shared" si="0"/>
        <v>0</v>
      </c>
    </row>
    <row r="10" spans="1:14">
      <c r="A10" s="1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22">
        <f t="shared" si="0"/>
        <v>0</v>
      </c>
    </row>
    <row r="11" spans="1:14">
      <c r="A11" s="1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22">
        <f t="shared" si="0"/>
        <v>0</v>
      </c>
    </row>
    <row r="12" spans="1:14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22">
        <f t="shared" si="0"/>
        <v>0</v>
      </c>
    </row>
    <row r="13" spans="1:14">
      <c r="A13" s="1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22">
        <f t="shared" si="0"/>
        <v>0</v>
      </c>
    </row>
    <row r="14" spans="1:14">
      <c r="A14" s="1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22">
        <f t="shared" si="0"/>
        <v>0</v>
      </c>
    </row>
    <row r="15" spans="1:14">
      <c r="A15" s="12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22">
        <f t="shared" si="0"/>
        <v>0</v>
      </c>
    </row>
    <row r="16" spans="1:14">
      <c r="A16" s="12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22">
        <f t="shared" si="0"/>
        <v>0</v>
      </c>
    </row>
    <row r="17" spans="1:14">
      <c r="A17" s="45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22">
        <f t="shared" si="0"/>
        <v>0</v>
      </c>
    </row>
    <row r="18" spans="1:14">
      <c r="A18" s="12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22">
        <f t="shared" si="0"/>
        <v>0</v>
      </c>
    </row>
    <row r="19" spans="1:14">
      <c r="A19" s="12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22">
        <f t="shared" si="0"/>
        <v>0</v>
      </c>
    </row>
    <row r="20" spans="1:14">
      <c r="A20" s="1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22">
        <f t="shared" si="0"/>
        <v>0</v>
      </c>
    </row>
    <row r="21" spans="1:14">
      <c r="A21" s="1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22">
        <f t="shared" si="0"/>
        <v>0</v>
      </c>
    </row>
    <row r="22" spans="1:14">
      <c r="A22" s="12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22">
        <f t="shared" si="0"/>
        <v>0</v>
      </c>
    </row>
    <row r="23" spans="1:14">
      <c r="A23" s="1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22">
        <f t="shared" si="0"/>
        <v>0</v>
      </c>
    </row>
    <row r="24" spans="1:14">
      <c r="A24" s="12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22">
        <f t="shared" si="0"/>
        <v>0</v>
      </c>
    </row>
    <row r="25" spans="1:14">
      <c r="A25" s="12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22">
        <f t="shared" si="0"/>
        <v>0</v>
      </c>
    </row>
    <row r="26" spans="1:14">
      <c r="A26" s="1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22">
        <f t="shared" si="0"/>
        <v>0</v>
      </c>
    </row>
    <row r="27" spans="1:14">
      <c r="A27" s="1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22">
        <f t="shared" si="0"/>
        <v>0</v>
      </c>
    </row>
    <row r="28" spans="1:14">
      <c r="A28" s="12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22">
        <f t="shared" si="0"/>
        <v>0</v>
      </c>
    </row>
    <row r="29" spans="1:14">
      <c r="A29" s="1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22">
        <f t="shared" si="0"/>
        <v>0</v>
      </c>
    </row>
    <row r="30" spans="1:14">
      <c r="A30" s="1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22">
        <f t="shared" si="0"/>
        <v>0</v>
      </c>
    </row>
    <row r="31" spans="1:14">
      <c r="A31" s="1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22">
        <f t="shared" si="0"/>
        <v>0</v>
      </c>
    </row>
    <row r="32" spans="1:14">
      <c r="A32" s="1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22">
        <f t="shared" si="0"/>
        <v>0</v>
      </c>
    </row>
    <row r="33" spans="1:14">
      <c r="A33" s="1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22">
        <f t="shared" si="0"/>
        <v>0</v>
      </c>
    </row>
    <row r="34" spans="1:14">
      <c r="A34" s="1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22">
        <f t="shared" si="0"/>
        <v>0</v>
      </c>
    </row>
    <row r="35" spans="1:14">
      <c r="A35" s="12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22">
        <f t="shared" si="0"/>
        <v>0</v>
      </c>
    </row>
    <row r="36" spans="1:14">
      <c r="A36" s="12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22">
        <f t="shared" si="0"/>
        <v>0</v>
      </c>
    </row>
    <row r="37" spans="1:14">
      <c r="A37" s="1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22">
        <f t="shared" si="0"/>
        <v>0</v>
      </c>
    </row>
    <row r="38" spans="1:14">
      <c r="A38" s="1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22">
        <f t="shared" si="0"/>
        <v>0</v>
      </c>
    </row>
    <row r="39" spans="1:14">
      <c r="A39" s="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22">
        <f t="shared" si="0"/>
        <v>0</v>
      </c>
    </row>
    <row r="40" spans="1:14">
      <c r="A40" s="1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22">
        <f t="shared" si="0"/>
        <v>0</v>
      </c>
    </row>
    <row r="41" spans="1:14">
      <c r="A41" s="12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22">
        <f t="shared" ref="N41:N43" si="1">SUM(B41:M41)</f>
        <v>0</v>
      </c>
    </row>
    <row r="42" spans="1:14">
      <c r="A42" s="12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22">
        <f t="shared" si="1"/>
        <v>0</v>
      </c>
    </row>
    <row r="43" spans="1:14">
      <c r="A43" s="12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22">
        <f t="shared" si="1"/>
        <v>0</v>
      </c>
    </row>
    <row r="44" spans="1:14">
      <c r="A44" s="12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22">
        <f t="shared" si="0"/>
        <v>0</v>
      </c>
    </row>
    <row r="45" spans="1:14">
      <c r="A45" s="12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22">
        <f t="shared" si="0"/>
        <v>0</v>
      </c>
    </row>
    <row r="46" spans="1:14">
      <c r="A46" s="1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22">
        <f t="shared" si="0"/>
        <v>0</v>
      </c>
    </row>
    <row r="47" spans="1:14">
      <c r="A47" s="1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22">
        <f t="shared" si="0"/>
        <v>0</v>
      </c>
    </row>
    <row r="48" spans="1:14">
      <c r="A48" s="2" t="s">
        <v>122</v>
      </c>
      <c r="B48" s="46">
        <f t="shared" ref="B48:M48" si="2">SUM(B3:B47)</f>
        <v>22848</v>
      </c>
      <c r="C48" s="46">
        <f t="shared" si="2"/>
        <v>0</v>
      </c>
      <c r="D48" s="46">
        <f t="shared" si="2"/>
        <v>0</v>
      </c>
      <c r="E48" s="46">
        <f t="shared" si="2"/>
        <v>0</v>
      </c>
      <c r="F48" s="46">
        <f t="shared" si="2"/>
        <v>0</v>
      </c>
      <c r="G48" s="46">
        <f t="shared" si="2"/>
        <v>0</v>
      </c>
      <c r="H48" s="46">
        <f t="shared" si="2"/>
        <v>0</v>
      </c>
      <c r="I48" s="46">
        <f t="shared" si="2"/>
        <v>0</v>
      </c>
      <c r="J48" s="46">
        <f t="shared" si="2"/>
        <v>0</v>
      </c>
      <c r="K48" s="46">
        <f t="shared" si="2"/>
        <v>0</v>
      </c>
      <c r="L48" s="46">
        <f t="shared" si="2"/>
        <v>0</v>
      </c>
      <c r="M48" s="46">
        <f t="shared" si="2"/>
        <v>0</v>
      </c>
      <c r="N48" s="47">
        <f t="shared" ref="N48" si="3">SUM(N3:N47)</f>
        <v>22848</v>
      </c>
    </row>
    <row r="49" spans="14:14">
      <c r="N49" s="24">
        <f>B48+C48+D48+E48+F48+G48+H48+I48+J48+K48+L48+M48</f>
        <v>22848</v>
      </c>
    </row>
    <row r="50" spans="14:14">
      <c r="N50" s="25"/>
    </row>
  </sheetData>
  <pageMargins left="0.25" right="0.25" top="0.75" bottom="0.75" header="0.3" footer="0.3"/>
  <pageSetup paperSize="9" scale="68" firstPageNumber="4294967295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N64"/>
  <sheetViews>
    <sheetView workbookViewId="0">
      <selection activeCell="A15" sqref="A15"/>
    </sheetView>
  </sheetViews>
  <sheetFormatPr defaultColWidth="9" defaultRowHeight="15"/>
  <cols>
    <col min="1" max="1" width="29.8571428571429" style="26" customWidth="1"/>
    <col min="2" max="2" width="11.5714285714286" style="27" customWidth="1"/>
    <col min="3" max="3" width="9.28571428571429" style="27" customWidth="1"/>
    <col min="4" max="4" width="8" style="27" customWidth="1"/>
    <col min="5" max="5" width="12.8571428571429" style="27" customWidth="1"/>
    <col min="6" max="6" width="10.8571428571429" style="27" customWidth="1"/>
    <col min="7" max="7" width="10.7142857142857" style="27" customWidth="1"/>
    <col min="8" max="8" width="9.28571428571429" style="27" customWidth="1"/>
    <col min="9" max="11" width="10.2857142857143" style="27" customWidth="1"/>
    <col min="12" max="13" width="9.28571428571429" style="27" customWidth="1"/>
    <col min="14" max="14" width="13.1428571428571" style="28" customWidth="1"/>
  </cols>
  <sheetData>
    <row r="1" spans="1:14">
      <c r="A1" s="29" t="s">
        <v>199</v>
      </c>
      <c r="B1" s="3" t="str">
        <f>'ВСЕ затраты'!B1</f>
        <v>25-26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5"/>
    </row>
    <row r="2" spans="1:14">
      <c r="A2" s="31"/>
      <c r="B2" s="32" t="s">
        <v>9</v>
      </c>
      <c r="C2" s="33" t="s">
        <v>14</v>
      </c>
      <c r="D2" s="32" t="s">
        <v>15</v>
      </c>
      <c r="E2" s="33" t="s">
        <v>16</v>
      </c>
      <c r="F2" s="32" t="s">
        <v>17</v>
      </c>
      <c r="G2" s="33" t="s">
        <v>18</v>
      </c>
      <c r="H2" s="32" t="s">
        <v>19</v>
      </c>
      <c r="I2" s="33" t="s">
        <v>4</v>
      </c>
      <c r="J2" s="32" t="s">
        <v>5</v>
      </c>
      <c r="K2" s="33" t="s">
        <v>6</v>
      </c>
      <c r="L2" s="32" t="s">
        <v>7</v>
      </c>
      <c r="M2" s="33" t="s">
        <v>8</v>
      </c>
      <c r="N2" s="36"/>
    </row>
    <row r="3" spans="1:14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7">
        <f t="shared" ref="N3:N39" si="0">SUM(B3:M3)</f>
        <v>0</v>
      </c>
    </row>
    <row r="4" spans="1:14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7">
        <f t="shared" si="0"/>
        <v>0</v>
      </c>
    </row>
    <row r="5" spans="1:14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7">
        <f t="shared" si="0"/>
        <v>0</v>
      </c>
    </row>
    <row r="6" spans="1:14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37">
        <f t="shared" si="0"/>
        <v>0</v>
      </c>
    </row>
    <row r="7" spans="1:14">
      <c r="A7" s="1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38">
        <f t="shared" si="0"/>
        <v>0</v>
      </c>
    </row>
    <row r="8" spans="1:14">
      <c r="A8" s="1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38">
        <f t="shared" si="0"/>
        <v>0</v>
      </c>
    </row>
    <row r="9" spans="1:14">
      <c r="A9" s="1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38">
        <f t="shared" si="0"/>
        <v>0</v>
      </c>
    </row>
    <row r="10" spans="1:14">
      <c r="A10" s="1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38">
        <f t="shared" si="0"/>
        <v>0</v>
      </c>
    </row>
    <row r="11" spans="1:14">
      <c r="A11" s="1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38">
        <f t="shared" si="0"/>
        <v>0</v>
      </c>
    </row>
    <row r="12" spans="1:14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38">
        <f t="shared" si="0"/>
        <v>0</v>
      </c>
    </row>
    <row r="13" spans="1:14">
      <c r="A13" s="1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38">
        <f t="shared" si="0"/>
        <v>0</v>
      </c>
    </row>
    <row r="14" spans="1:14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37">
        <f t="shared" si="0"/>
        <v>0</v>
      </c>
    </row>
    <row r="15" spans="1:14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37">
        <f t="shared" si="0"/>
        <v>0</v>
      </c>
    </row>
    <row r="16" spans="1:14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37">
        <f t="shared" si="0"/>
        <v>0</v>
      </c>
    </row>
    <row r="17" spans="1:14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37">
        <f t="shared" si="0"/>
        <v>0</v>
      </c>
    </row>
    <row r="18" spans="1:14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37">
        <f t="shared" si="0"/>
        <v>0</v>
      </c>
    </row>
    <row r="19" spans="1:14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37">
        <f t="shared" si="0"/>
        <v>0</v>
      </c>
    </row>
    <row r="20" spans="1:14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37">
        <f t="shared" si="0"/>
        <v>0</v>
      </c>
    </row>
    <row r="21" spans="1:14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37">
        <f t="shared" si="0"/>
        <v>0</v>
      </c>
    </row>
    <row r="22" spans="1:14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37">
        <f t="shared" si="0"/>
        <v>0</v>
      </c>
    </row>
    <row r="23" spans="1:14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37">
        <f t="shared" si="0"/>
        <v>0</v>
      </c>
    </row>
    <row r="24" spans="1:14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37">
        <f t="shared" si="0"/>
        <v>0</v>
      </c>
    </row>
    <row r="25" spans="1:14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37">
        <f t="shared" si="0"/>
        <v>0</v>
      </c>
    </row>
    <row r="26" spans="1:14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37">
        <f t="shared" si="0"/>
        <v>0</v>
      </c>
    </row>
    <row r="27" spans="1:14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37">
        <f t="shared" si="0"/>
        <v>0</v>
      </c>
    </row>
    <row r="28" spans="1:14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37">
        <f t="shared" si="0"/>
        <v>0</v>
      </c>
    </row>
    <row r="29" spans="1:14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37">
        <f t="shared" si="0"/>
        <v>0</v>
      </c>
    </row>
    <row r="30" spans="1:14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37">
        <f t="shared" si="0"/>
        <v>0</v>
      </c>
    </row>
    <row r="31" spans="1:14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37">
        <f t="shared" si="0"/>
        <v>0</v>
      </c>
    </row>
    <row r="32" spans="1:14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37">
        <f t="shared" si="0"/>
        <v>0</v>
      </c>
    </row>
    <row r="33" spans="1:14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37">
        <f t="shared" si="0"/>
        <v>0</v>
      </c>
    </row>
    <row r="34" spans="1:14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37">
        <f t="shared" si="0"/>
        <v>0</v>
      </c>
    </row>
    <row r="35" spans="1:14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37">
        <f t="shared" si="0"/>
        <v>0</v>
      </c>
    </row>
    <row r="36" spans="1:14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37">
        <f t="shared" si="0"/>
        <v>0</v>
      </c>
    </row>
    <row r="37" spans="1:14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37">
        <f t="shared" si="0"/>
        <v>0</v>
      </c>
    </row>
    <row r="38" spans="1:14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37">
        <f t="shared" si="0"/>
        <v>0</v>
      </c>
    </row>
    <row r="39" spans="1:14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37">
        <f t="shared" si="0"/>
        <v>0</v>
      </c>
    </row>
    <row r="40" spans="1:14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37">
        <f t="shared" ref="N40:N61" si="1">SUM(B40:M40)</f>
        <v>0</v>
      </c>
    </row>
    <row r="41" spans="1:14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7">
        <f t="shared" si="1"/>
        <v>0</v>
      </c>
    </row>
    <row r="42" spans="1:14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37">
        <f t="shared" si="1"/>
        <v>0</v>
      </c>
    </row>
    <row r="43" spans="1:14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37">
        <f t="shared" si="1"/>
        <v>0</v>
      </c>
    </row>
    <row r="44" spans="1:14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37">
        <f t="shared" si="1"/>
        <v>0</v>
      </c>
    </row>
    <row r="45" spans="1:14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37">
        <f t="shared" si="1"/>
        <v>0</v>
      </c>
    </row>
    <row r="46" spans="1:14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37">
        <f t="shared" si="1"/>
        <v>0</v>
      </c>
    </row>
    <row r="47" spans="1:14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37">
        <f t="shared" si="1"/>
        <v>0</v>
      </c>
    </row>
    <row r="48" spans="1:14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37">
        <f t="shared" si="1"/>
        <v>0</v>
      </c>
    </row>
    <row r="49" spans="1:14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37">
        <f t="shared" si="1"/>
        <v>0</v>
      </c>
    </row>
    <row r="50" spans="1:14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37">
        <f t="shared" si="1"/>
        <v>0</v>
      </c>
    </row>
    <row r="51" spans="1:14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37">
        <f t="shared" si="1"/>
        <v>0</v>
      </c>
    </row>
    <row r="52" spans="1:14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37">
        <f t="shared" si="1"/>
        <v>0</v>
      </c>
    </row>
    <row r="53" spans="1:14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37">
        <f t="shared" si="1"/>
        <v>0</v>
      </c>
    </row>
    <row r="54" spans="1:14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37">
        <f t="shared" si="1"/>
        <v>0</v>
      </c>
    </row>
    <row r="55" spans="1:14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37">
        <f t="shared" si="1"/>
        <v>0</v>
      </c>
    </row>
    <row r="56" spans="1:14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37">
        <f t="shared" si="1"/>
        <v>0</v>
      </c>
    </row>
    <row r="57" spans="1:14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37">
        <f t="shared" si="1"/>
        <v>0</v>
      </c>
    </row>
    <row r="58" spans="1:14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37">
        <f t="shared" si="1"/>
        <v>0</v>
      </c>
    </row>
    <row r="59" spans="1:14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37">
        <f t="shared" si="1"/>
        <v>0</v>
      </c>
    </row>
    <row r="60" spans="1:14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37">
        <f t="shared" si="1"/>
        <v>0</v>
      </c>
    </row>
    <row r="61" spans="1:14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37">
        <f t="shared" si="1"/>
        <v>0</v>
      </c>
    </row>
    <row r="62" spans="1:14">
      <c r="A62" s="29" t="s">
        <v>122</v>
      </c>
      <c r="B62" s="34">
        <f t="shared" ref="B62:N62" si="2">SUM(B3:B61)</f>
        <v>0</v>
      </c>
      <c r="C62" s="34">
        <f t="shared" si="2"/>
        <v>0</v>
      </c>
      <c r="D62" s="34">
        <f t="shared" si="2"/>
        <v>0</v>
      </c>
      <c r="E62" s="34">
        <f t="shared" si="2"/>
        <v>0</v>
      </c>
      <c r="F62" s="34">
        <f t="shared" si="2"/>
        <v>0</v>
      </c>
      <c r="G62" s="34">
        <f t="shared" si="2"/>
        <v>0</v>
      </c>
      <c r="H62" s="34">
        <f t="shared" si="2"/>
        <v>0</v>
      </c>
      <c r="I62" s="34">
        <f t="shared" si="2"/>
        <v>0</v>
      </c>
      <c r="J62" s="34">
        <f t="shared" si="2"/>
        <v>0</v>
      </c>
      <c r="K62" s="34">
        <f t="shared" si="2"/>
        <v>0</v>
      </c>
      <c r="L62" s="34">
        <f t="shared" si="2"/>
        <v>0</v>
      </c>
      <c r="M62" s="34">
        <f t="shared" si="2"/>
        <v>0</v>
      </c>
      <c r="N62" s="34">
        <f t="shared" si="2"/>
        <v>0</v>
      </c>
    </row>
    <row r="63" spans="14:14">
      <c r="N63" s="28">
        <f>B62+C62+D62+E62+G62+H62+I62+J62+K62+L62</f>
        <v>0</v>
      </c>
    </row>
    <row r="64" spans="14:14">
      <c r="N64" s="28">
        <f>SUM(B62:M62)-N62</f>
        <v>0</v>
      </c>
    </row>
  </sheetData>
  <printOptions horizontalCentered="1"/>
  <pageMargins left="0.236220472440945" right="0.236220472440945" top="0.748031496062992" bottom="0.748031496062992" header="0.31496062992126" footer="0.31496062992126"/>
  <pageSetup paperSize="9" scale="60" firstPageNumber="4294967295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N57"/>
  <sheetViews>
    <sheetView workbookViewId="0">
      <selection activeCell="B5" sqref="B5"/>
    </sheetView>
  </sheetViews>
  <sheetFormatPr defaultColWidth="9" defaultRowHeight="15"/>
  <cols>
    <col min="1" max="1" width="45.7142857142857" customWidth="1"/>
    <col min="2" max="10" width="10.2857142857143" customWidth="1"/>
    <col min="11" max="11" width="10.4285714285714" customWidth="1"/>
    <col min="12" max="12" width="10.2857142857143" customWidth="1"/>
    <col min="14" max="14" width="12.8571428571429" customWidth="1"/>
    <col min="18" max="18" width="10.2857142857143" customWidth="1"/>
  </cols>
  <sheetData>
    <row r="1" spans="1:14">
      <c r="A1" s="2" t="s">
        <v>200</v>
      </c>
      <c r="B1" s="3" t="str">
        <f>'ВСЕ затраты'!B1</f>
        <v>25-26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5"/>
      <c r="B2" s="6" t="s">
        <v>9</v>
      </c>
      <c r="C2" s="7" t="s">
        <v>14</v>
      </c>
      <c r="D2" s="6" t="s">
        <v>15</v>
      </c>
      <c r="E2" s="7" t="s">
        <v>16</v>
      </c>
      <c r="F2" s="6" t="s">
        <v>17</v>
      </c>
      <c r="G2" s="7" t="s">
        <v>18</v>
      </c>
      <c r="H2" s="6" t="s">
        <v>19</v>
      </c>
      <c r="I2" s="7" t="s">
        <v>4</v>
      </c>
      <c r="J2" s="6" t="s">
        <v>5</v>
      </c>
      <c r="K2" s="7" t="s">
        <v>6</v>
      </c>
      <c r="L2" s="6" t="s">
        <v>7</v>
      </c>
      <c r="M2" s="7" t="s">
        <v>8</v>
      </c>
      <c r="N2" s="13"/>
    </row>
    <row r="3" spans="1:14">
      <c r="A3" s="8" t="s">
        <v>201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>
        <f t="shared" ref="N3:N54" si="0">SUM(B3:M3)</f>
        <v>0</v>
      </c>
    </row>
    <row r="4" s="1" customFormat="1" ht="14.25" spans="1:14">
      <c r="A4" s="10" t="s">
        <v>202</v>
      </c>
      <c r="B4" s="11">
        <v>3029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>
        <f t="shared" ref="N4:N8" si="1">SUM(B4:M4)</f>
        <v>3029</v>
      </c>
    </row>
    <row r="5" s="1" customFormat="1" ht="14.25" spans="1:14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>
        <f t="shared" si="1"/>
        <v>0</v>
      </c>
    </row>
    <row r="6" s="1" customFormat="1" ht="14.25" spans="1:1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>
        <f t="shared" si="1"/>
        <v>0</v>
      </c>
    </row>
    <row r="7" s="1" customFormat="1" ht="14.25" spans="1:14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f t="shared" si="1"/>
        <v>0</v>
      </c>
    </row>
    <row r="8" spans="1:14">
      <c r="A8" s="1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22">
        <f t="shared" si="1"/>
        <v>0</v>
      </c>
    </row>
    <row r="9" spans="1:14">
      <c r="A9" s="1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f t="shared" si="0"/>
        <v>0</v>
      </c>
    </row>
    <row r="10" spans="1:14">
      <c r="A10" s="1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</row>
    <row r="11" spans="1:14">
      <c r="A11" s="1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>
        <f t="shared" si="0"/>
        <v>0</v>
      </c>
    </row>
    <row r="12" spans="1:14">
      <c r="A12" s="1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</row>
    <row r="13" spans="1:14">
      <c r="A13" s="14" t="s">
        <v>203</v>
      </c>
      <c r="B13" s="9">
        <v>187785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>
        <f t="shared" si="0"/>
        <v>187785</v>
      </c>
    </row>
    <row r="14" spans="1:14">
      <c r="A14" s="1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</row>
    <row r="15" spans="1:14">
      <c r="A15" s="1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</row>
    <row r="16" spans="1:14">
      <c r="A16" s="1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</row>
    <row r="17" spans="1:14">
      <c r="A17" s="16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>
        <f t="shared" si="0"/>
        <v>0</v>
      </c>
    </row>
    <row r="18" spans="1:14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23">
        <f t="shared" si="0"/>
        <v>0</v>
      </c>
    </row>
    <row r="19" spans="1:14">
      <c r="A19" s="17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</row>
    <row r="20" hidden="1" spans="1:14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</row>
    <row r="21" hidden="1" spans="1:14">
      <c r="A21" s="1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</row>
    <row r="22" hidden="1" spans="1:14">
      <c r="A22" s="17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</row>
    <row r="23" hidden="1" spans="1:14">
      <c r="A23" s="17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</row>
    <row r="24" hidden="1" spans="1:14">
      <c r="A24" s="17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</row>
    <row r="25" hidden="1" spans="1:14">
      <c r="A25" s="17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</row>
    <row r="26" hidden="1" spans="1:14">
      <c r="A26" s="17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</row>
    <row r="27" hidden="1" spans="1:14">
      <c r="A27" s="17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</row>
    <row r="28" hidden="1" spans="1:14">
      <c r="A28" s="17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>
        <f t="shared" si="0"/>
        <v>0</v>
      </c>
    </row>
    <row r="29" hidden="1" spans="1:14">
      <c r="A29" s="17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f t="shared" si="0"/>
        <v>0</v>
      </c>
    </row>
    <row r="30" hidden="1" spans="1:14">
      <c r="A30" s="17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f t="shared" si="0"/>
        <v>0</v>
      </c>
    </row>
    <row r="31" hidden="1" spans="1:14">
      <c r="A31" s="17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>
        <f t="shared" si="0"/>
        <v>0</v>
      </c>
    </row>
    <row r="32" hidden="1" spans="1:14">
      <c r="A32" s="1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f t="shared" si="0"/>
        <v>0</v>
      </c>
    </row>
    <row r="33" hidden="1" spans="1:14">
      <c r="A33" s="17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>
        <f t="shared" si="0"/>
        <v>0</v>
      </c>
    </row>
    <row r="34" hidden="1" spans="1:14">
      <c r="A34" s="17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>
        <f t="shared" si="0"/>
        <v>0</v>
      </c>
    </row>
    <row r="35" hidden="1" spans="1:14">
      <c r="A35" s="17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>
        <f t="shared" si="0"/>
        <v>0</v>
      </c>
    </row>
    <row r="36" hidden="1" spans="1:14">
      <c r="A36" s="17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>
        <f t="shared" si="0"/>
        <v>0</v>
      </c>
    </row>
    <row r="37" hidden="1" spans="1:14">
      <c r="A37" s="17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>
        <f t="shared" si="0"/>
        <v>0</v>
      </c>
    </row>
    <row r="38" hidden="1" spans="1:14">
      <c r="A38" s="17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>
        <f t="shared" si="0"/>
        <v>0</v>
      </c>
    </row>
    <row r="39" hidden="1" spans="1:14">
      <c r="A39" s="17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>
        <f t="shared" si="0"/>
        <v>0</v>
      </c>
    </row>
    <row r="40" hidden="1" spans="1:14">
      <c r="A40" s="17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>
        <f t="shared" si="0"/>
        <v>0</v>
      </c>
    </row>
    <row r="41" hidden="1" spans="1:14">
      <c r="A41" s="17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>
        <f t="shared" si="0"/>
        <v>0</v>
      </c>
    </row>
    <row r="42" hidden="1" spans="1:14">
      <c r="A42" s="1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23">
        <f t="shared" si="0"/>
        <v>0</v>
      </c>
    </row>
    <row r="43" hidden="1" spans="1:14">
      <c r="A43" s="1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>
        <f t="shared" si="0"/>
        <v>0</v>
      </c>
    </row>
    <row r="44" hidden="1" spans="1:14">
      <c r="A44" s="1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>
        <f t="shared" si="0"/>
        <v>0</v>
      </c>
    </row>
    <row r="45" hidden="1" spans="1:14">
      <c r="A45" s="17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>
        <f t="shared" si="0"/>
        <v>0</v>
      </c>
    </row>
    <row r="46" hidden="1" spans="1:14">
      <c r="A46" s="1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>
        <f t="shared" si="0"/>
        <v>0</v>
      </c>
    </row>
    <row r="47" hidden="1" spans="1:14">
      <c r="A47" s="1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>
        <f t="shared" si="0"/>
        <v>0</v>
      </c>
    </row>
    <row r="48" hidden="1" spans="1:14">
      <c r="A48" s="1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>
        <f t="shared" si="0"/>
        <v>0</v>
      </c>
    </row>
    <row r="49" hidden="1" spans="1:14">
      <c r="A49" s="1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>
        <f t="shared" si="0"/>
        <v>0</v>
      </c>
    </row>
    <row r="50" hidden="1" spans="1:14">
      <c r="A50" s="1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>
        <f t="shared" si="0"/>
        <v>0</v>
      </c>
    </row>
    <row r="51" hidden="1" spans="1:14">
      <c r="A51" s="1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>
        <f t="shared" si="0"/>
        <v>0</v>
      </c>
    </row>
    <row r="52" hidden="1" spans="1:14">
      <c r="A52" s="1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>
        <f t="shared" si="0"/>
        <v>0</v>
      </c>
    </row>
    <row r="53" spans="1:14">
      <c r="A53" s="14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>
        <f t="shared" si="0"/>
        <v>0</v>
      </c>
    </row>
    <row r="54" spans="1:14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9">
        <f t="shared" si="0"/>
        <v>0</v>
      </c>
    </row>
    <row r="55" spans="1:14">
      <c r="A55" s="2" t="s">
        <v>122</v>
      </c>
      <c r="B55" s="21">
        <f>SUM(B3:B54)</f>
        <v>190814</v>
      </c>
      <c r="C55" s="21">
        <f>SUM(C3:C54)</f>
        <v>0</v>
      </c>
      <c r="D55" s="21">
        <f t="shared" ref="D55:N55" si="2">SUM(D3:D54)</f>
        <v>0</v>
      </c>
      <c r="E55" s="21">
        <f t="shared" si="2"/>
        <v>0</v>
      </c>
      <c r="F55" s="21">
        <f t="shared" si="2"/>
        <v>0</v>
      </c>
      <c r="G55" s="21">
        <f t="shared" si="2"/>
        <v>0</v>
      </c>
      <c r="H55" s="21">
        <f t="shared" si="2"/>
        <v>0</v>
      </c>
      <c r="I55" s="21">
        <f t="shared" si="2"/>
        <v>0</v>
      </c>
      <c r="J55" s="21">
        <f t="shared" si="2"/>
        <v>0</v>
      </c>
      <c r="K55" s="21">
        <f t="shared" si="2"/>
        <v>0</v>
      </c>
      <c r="L55" s="21">
        <f t="shared" si="2"/>
        <v>0</v>
      </c>
      <c r="M55" s="21">
        <f t="shared" si="2"/>
        <v>0</v>
      </c>
      <c r="N55" s="21">
        <f t="shared" si="2"/>
        <v>190814</v>
      </c>
    </row>
    <row r="56" spans="14:14">
      <c r="N56" s="24">
        <f>B55+C55+D55+E55+F55+G55+H55+I55+K55+L55+M55</f>
        <v>190814</v>
      </c>
    </row>
    <row r="57" spans="14:14">
      <c r="N57" s="25">
        <f>SUM(B55:M55)-N55</f>
        <v>0</v>
      </c>
    </row>
  </sheetData>
  <pageMargins left="0.25" right="0.25" top="0.75" bottom="0.75" header="0.3" footer="0.3"/>
  <pageSetup paperSize="9" scale="81" firstPageNumber="4294967295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  <pageSetUpPr fitToPage="1"/>
  </sheetPr>
  <dimension ref="A1:J55"/>
  <sheetViews>
    <sheetView tabSelected="1" view="pageBreakPreview" zoomScaleNormal="100" topLeftCell="A25" workbookViewId="0">
      <selection activeCell="H38" sqref="H38"/>
    </sheetView>
  </sheetViews>
  <sheetFormatPr defaultColWidth="9.14285714285714" defaultRowHeight="15"/>
  <cols>
    <col min="1" max="1" width="37.2857142857143" style="178" customWidth="1"/>
    <col min="2" max="2" width="14.7142857142857" style="179" customWidth="1"/>
    <col min="3" max="3" width="13.5714285714286" style="179" customWidth="1"/>
    <col min="4" max="4" width="37.2857142857143" style="178" customWidth="1"/>
    <col min="5" max="6" width="14.7142857142857" style="179" customWidth="1"/>
    <col min="7" max="7" width="16" style="179" customWidth="1"/>
    <col min="8" max="16384" width="9.14285714285714" style="180"/>
  </cols>
  <sheetData>
    <row r="1" ht="18" customHeight="1" spans="1:7">
      <c r="A1" s="181" t="s">
        <v>52</v>
      </c>
      <c r="B1" s="182" t="s">
        <v>53</v>
      </c>
      <c r="C1" s="183"/>
      <c r="D1" s="181" t="s">
        <v>52</v>
      </c>
      <c r="E1" s="184" t="s">
        <v>54</v>
      </c>
      <c r="F1" s="183"/>
      <c r="G1" s="183"/>
    </row>
    <row r="2" ht="21" customHeight="1" spans="1:7">
      <c r="A2" s="185" t="s">
        <v>55</v>
      </c>
      <c r="B2" s="186"/>
      <c r="C2" s="187"/>
      <c r="D2" s="185" t="s">
        <v>55</v>
      </c>
      <c r="E2" s="187"/>
      <c r="F2" s="179">
        <v>12</v>
      </c>
      <c r="G2" s="179" t="s">
        <v>56</v>
      </c>
    </row>
    <row r="3" ht="37.5" customHeight="1" spans="1:7">
      <c r="A3" s="188" t="s">
        <v>1</v>
      </c>
      <c r="B3" s="189" t="s">
        <v>2</v>
      </c>
      <c r="C3" s="189" t="s">
        <v>57</v>
      </c>
      <c r="D3" s="190" t="s">
        <v>1</v>
      </c>
      <c r="E3" s="189" t="str">
        <f>CONCATENATE("Итого за ",F2," мес.")</f>
        <v>Итого за 12 мес.</v>
      </c>
      <c r="F3" s="189" t="str">
        <f>CONCATENATE("Бюджет          за ",F2," мес.")</f>
        <v>Бюджет          за 12 мес.</v>
      </c>
      <c r="G3" s="191" t="s">
        <v>12</v>
      </c>
    </row>
    <row r="4" customHeight="1" spans="1:7">
      <c r="A4" s="192" t="s">
        <v>58</v>
      </c>
      <c r="B4" s="193">
        <v>2513040</v>
      </c>
      <c r="C4" s="194"/>
      <c r="D4" s="192" t="s">
        <v>58</v>
      </c>
      <c r="E4" s="195" t="s">
        <v>59</v>
      </c>
      <c r="F4" s="196"/>
      <c r="G4" s="196"/>
    </row>
    <row r="5" ht="15.75" spans="1:7">
      <c r="A5" s="192" t="s">
        <v>60</v>
      </c>
      <c r="B5" s="197">
        <v>54362059</v>
      </c>
      <c r="C5" s="198">
        <f>B5/12</f>
        <v>4530171.58333333</v>
      </c>
      <c r="D5" s="192" t="s">
        <v>60</v>
      </c>
      <c r="E5" s="199">
        <v>51001920.54</v>
      </c>
      <c r="F5" s="200">
        <v>49340904</v>
      </c>
      <c r="G5" s="201">
        <v>1661016.54</v>
      </c>
    </row>
    <row r="6" ht="15.75" spans="1:7">
      <c r="A6" s="192" t="s">
        <v>61</v>
      </c>
      <c r="B6" s="202"/>
      <c r="C6" s="203"/>
      <c r="D6" s="192" t="s">
        <v>61</v>
      </c>
      <c r="E6" s="199">
        <v>1100000</v>
      </c>
      <c r="F6" s="204"/>
      <c r="G6" s="201"/>
    </row>
    <row r="7" ht="15.75" spans="1:7">
      <c r="A7" s="192" t="s">
        <v>62</v>
      </c>
      <c r="B7" s="205">
        <v>800000</v>
      </c>
      <c r="C7" s="206">
        <f>B7/12</f>
        <v>66666.6666666667</v>
      </c>
      <c r="D7" s="192" t="s">
        <v>62</v>
      </c>
      <c r="E7" s="199">
        <v>917617</v>
      </c>
      <c r="F7" s="207">
        <v>1100000</v>
      </c>
      <c r="G7" s="201">
        <v>-182383</v>
      </c>
    </row>
    <row r="8" ht="31.5" spans="1:7">
      <c r="A8" s="208" t="s">
        <v>63</v>
      </c>
      <c r="B8" s="209">
        <v>1256000</v>
      </c>
      <c r="C8" s="210">
        <f>B8/12</f>
        <v>104666.666666667</v>
      </c>
      <c r="D8" s="208" t="s">
        <v>63</v>
      </c>
      <c r="E8" s="211">
        <v>953250.12</v>
      </c>
      <c r="F8" s="212">
        <v>1060000</v>
      </c>
      <c r="G8" s="213">
        <v>-106749.88</v>
      </c>
    </row>
    <row r="9" ht="15.75" spans="1:7">
      <c r="A9" s="208" t="s">
        <v>64</v>
      </c>
      <c r="B9" s="214">
        <v>0</v>
      </c>
      <c r="C9" s="214">
        <v>0</v>
      </c>
      <c r="D9" s="208" t="s">
        <v>64</v>
      </c>
      <c r="E9" s="199">
        <v>121800</v>
      </c>
      <c r="F9" s="215">
        <v>0</v>
      </c>
      <c r="G9" s="216">
        <v>0</v>
      </c>
    </row>
    <row r="10" ht="15.75" spans="1:7">
      <c r="A10" s="217" t="s">
        <v>65</v>
      </c>
      <c r="B10" s="214">
        <v>0</v>
      </c>
      <c r="C10" s="214">
        <v>0</v>
      </c>
      <c r="D10" s="217" t="s">
        <v>65</v>
      </c>
      <c r="E10" s="199">
        <v>380305.61</v>
      </c>
      <c r="F10" s="218">
        <v>0</v>
      </c>
      <c r="G10" s="180">
        <v>0</v>
      </c>
    </row>
    <row r="11" ht="15.75" spans="1:7">
      <c r="A11" s="217" t="s">
        <v>66</v>
      </c>
      <c r="B11" s="214">
        <v>0</v>
      </c>
      <c r="C11" s="214">
        <v>0</v>
      </c>
      <c r="D11" s="217" t="s">
        <v>66</v>
      </c>
      <c r="E11" s="199">
        <v>117</v>
      </c>
      <c r="F11" s="218">
        <v>0</v>
      </c>
      <c r="G11" s="180">
        <v>0</v>
      </c>
    </row>
    <row r="12" ht="15.75" spans="1:7">
      <c r="A12" s="217" t="s">
        <v>67</v>
      </c>
      <c r="B12" s="214">
        <v>0</v>
      </c>
      <c r="C12" s="214">
        <v>0</v>
      </c>
      <c r="D12" s="217" t="s">
        <v>67</v>
      </c>
      <c r="E12" s="199">
        <v>19643</v>
      </c>
      <c r="F12" s="218">
        <v>0</v>
      </c>
      <c r="G12" s="180">
        <v>0</v>
      </c>
    </row>
    <row r="13" ht="15.75" spans="1:7">
      <c r="A13" s="219"/>
      <c r="B13" s="220">
        <v>0</v>
      </c>
      <c r="C13" s="220">
        <v>0</v>
      </c>
      <c r="D13" s="219" t="s">
        <v>68</v>
      </c>
      <c r="E13" s="221">
        <v>880000</v>
      </c>
      <c r="F13" s="222">
        <v>0</v>
      </c>
      <c r="G13" s="180">
        <v>0</v>
      </c>
    </row>
    <row r="14" ht="15.75" spans="1:7">
      <c r="A14" s="219"/>
      <c r="B14" s="220">
        <v>0</v>
      </c>
      <c r="C14" s="220">
        <v>0</v>
      </c>
      <c r="D14" s="219" t="s">
        <v>69</v>
      </c>
      <c r="E14" s="221">
        <v>45000</v>
      </c>
      <c r="F14" s="222">
        <v>0</v>
      </c>
      <c r="G14" s="180">
        <v>0</v>
      </c>
    </row>
    <row r="15" ht="16.5" spans="1:7">
      <c r="A15" s="223" t="s">
        <v>70</v>
      </c>
      <c r="B15" s="224"/>
      <c r="C15" s="224"/>
      <c r="D15" s="223" t="s">
        <v>70</v>
      </c>
      <c r="E15" s="221">
        <v>-202559</v>
      </c>
      <c r="F15" s="222">
        <v>0</v>
      </c>
      <c r="G15" s="180">
        <v>0</v>
      </c>
    </row>
    <row r="16" ht="15.75" spans="1:7">
      <c r="A16" s="225" t="s">
        <v>71</v>
      </c>
      <c r="B16" s="193">
        <f>SUM(B5:B12)</f>
        <v>56418059</v>
      </c>
      <c r="C16" s="226">
        <f>SUM(C5:C14)</f>
        <v>4701504.91666667</v>
      </c>
      <c r="D16" s="227" t="s">
        <v>71</v>
      </c>
      <c r="E16" s="228">
        <v>55164803.27</v>
      </c>
      <c r="F16" s="229">
        <v>51500904</v>
      </c>
      <c r="G16" s="230">
        <v>3663899.27</v>
      </c>
    </row>
    <row r="17" ht="15.75" spans="1:7">
      <c r="A17" s="225" t="s">
        <v>72</v>
      </c>
      <c r="B17" s="197">
        <f>B16+B4</f>
        <v>58931099</v>
      </c>
      <c r="C17" s="231"/>
      <c r="D17" s="227" t="s">
        <v>72</v>
      </c>
      <c r="E17" s="231"/>
      <c r="F17" s="232"/>
      <c r="G17" s="231"/>
    </row>
    <row r="18" ht="33" customHeight="1" spans="1:7">
      <c r="A18" s="233" t="s">
        <v>26</v>
      </c>
      <c r="B18" s="234"/>
      <c r="C18" s="235"/>
      <c r="D18" s="236" t="s">
        <v>26</v>
      </c>
      <c r="E18" s="235"/>
      <c r="F18" s="237"/>
      <c r="G18" s="238" t="s">
        <v>27</v>
      </c>
    </row>
    <row r="19" ht="15.75" spans="1:7">
      <c r="A19" s="239" t="s">
        <v>28</v>
      </c>
      <c r="B19" s="197">
        <v>1100000</v>
      </c>
      <c r="C19" s="198">
        <f t="shared" ref="C19:C38" si="0">B19/12</f>
        <v>91666.6666666667</v>
      </c>
      <c r="D19" s="239" t="s">
        <v>28</v>
      </c>
      <c r="E19" s="221">
        <v>1192321.9</v>
      </c>
      <c r="F19" s="200">
        <v>1000000</v>
      </c>
      <c r="G19" s="240">
        <v>-192321.9</v>
      </c>
    </row>
    <row r="20" ht="15.75" spans="1:7">
      <c r="A20" s="241" t="s">
        <v>29</v>
      </c>
      <c r="B20" s="193">
        <v>100000</v>
      </c>
      <c r="C20" s="198">
        <f t="shared" si="0"/>
        <v>8333.33333333333</v>
      </c>
      <c r="D20" s="241" t="s">
        <v>29</v>
      </c>
      <c r="E20" s="199">
        <v>48799</v>
      </c>
      <c r="F20" s="200">
        <v>80000</v>
      </c>
      <c r="G20" s="240">
        <v>31201</v>
      </c>
    </row>
    <row r="21" ht="15.75" spans="1:10">
      <c r="A21" s="239" t="s">
        <v>30</v>
      </c>
      <c r="B21" s="197">
        <v>130000</v>
      </c>
      <c r="C21" s="198">
        <f t="shared" si="0"/>
        <v>10833.3333333333</v>
      </c>
      <c r="D21" s="239" t="s">
        <v>30</v>
      </c>
      <c r="E21" s="199">
        <v>172471</v>
      </c>
      <c r="F21" s="200">
        <v>110000</v>
      </c>
      <c r="G21" s="240">
        <v>-62471</v>
      </c>
      <c r="J21" s="269"/>
    </row>
    <row r="22" ht="15.75" spans="1:7">
      <c r="A22" s="241" t="s">
        <v>73</v>
      </c>
      <c r="B22" s="193">
        <v>11500000</v>
      </c>
      <c r="C22" s="198">
        <f t="shared" si="0"/>
        <v>958333.333333333</v>
      </c>
      <c r="D22" s="241" t="s">
        <v>73</v>
      </c>
      <c r="E22" s="199">
        <v>11067063.38</v>
      </c>
      <c r="F22" s="200">
        <v>11101200</v>
      </c>
      <c r="G22" s="240">
        <v>34136.620000001</v>
      </c>
    </row>
    <row r="23" ht="15.75" spans="1:7">
      <c r="A23" s="241" t="s">
        <v>33</v>
      </c>
      <c r="B23" s="193">
        <v>2365200</v>
      </c>
      <c r="C23" s="198">
        <f t="shared" si="0"/>
        <v>197100</v>
      </c>
      <c r="D23" s="241" t="s">
        <v>33</v>
      </c>
      <c r="E23" s="199">
        <v>827271</v>
      </c>
      <c r="F23" s="200">
        <v>804000</v>
      </c>
      <c r="G23" s="240">
        <v>-23271</v>
      </c>
    </row>
    <row r="24" ht="15.75" spans="1:7">
      <c r="A24" s="241" t="s">
        <v>34</v>
      </c>
      <c r="B24" s="193">
        <v>4187290</v>
      </c>
      <c r="C24" s="198">
        <f t="shared" si="0"/>
        <v>348940.833333333</v>
      </c>
      <c r="D24" s="241" t="s">
        <v>34</v>
      </c>
      <c r="E24" s="199">
        <v>3469964.21</v>
      </c>
      <c r="F24" s="200">
        <v>3595400</v>
      </c>
      <c r="G24" s="240">
        <v>125435.79</v>
      </c>
    </row>
    <row r="25" ht="15.75" spans="1:7">
      <c r="A25" s="241" t="s">
        <v>74</v>
      </c>
      <c r="B25" s="193">
        <v>1000000</v>
      </c>
      <c r="C25" s="198">
        <f t="shared" si="0"/>
        <v>83333.3333333333</v>
      </c>
      <c r="D25" s="241" t="s">
        <v>55</v>
      </c>
      <c r="E25" s="199" t="s">
        <v>55</v>
      </c>
      <c r="F25" s="200" t="s">
        <v>55</v>
      </c>
      <c r="G25" s="240" t="s">
        <v>55</v>
      </c>
    </row>
    <row r="26" ht="15.75" spans="1:7">
      <c r="A26" s="239" t="s">
        <v>36</v>
      </c>
      <c r="B26" s="197">
        <v>5700000</v>
      </c>
      <c r="C26" s="198">
        <f t="shared" si="0"/>
        <v>475000</v>
      </c>
      <c r="D26" s="239" t="s">
        <v>36</v>
      </c>
      <c r="E26" s="199">
        <v>4956609.06</v>
      </c>
      <c r="F26" s="200">
        <v>5000000</v>
      </c>
      <c r="G26" s="240">
        <v>43390.9399999995</v>
      </c>
    </row>
    <row r="27" ht="15.75" spans="1:7">
      <c r="A27" s="239" t="s">
        <v>37</v>
      </c>
      <c r="B27" s="197">
        <v>10224000</v>
      </c>
      <c r="C27" s="198">
        <f t="shared" si="0"/>
        <v>852000</v>
      </c>
      <c r="D27" s="239" t="s">
        <v>37</v>
      </c>
      <c r="E27" s="199">
        <v>9465000</v>
      </c>
      <c r="F27" s="200">
        <v>9396000</v>
      </c>
      <c r="G27" s="240">
        <v>-69000</v>
      </c>
    </row>
    <row r="28" ht="15.75" spans="1:7">
      <c r="A28" s="239" t="s">
        <v>39</v>
      </c>
      <c r="B28" s="197">
        <v>500000</v>
      </c>
      <c r="C28" s="198">
        <f t="shared" si="0"/>
        <v>41666.6666666667</v>
      </c>
      <c r="D28" s="239" t="s">
        <v>39</v>
      </c>
      <c r="E28" s="199">
        <v>575329.8</v>
      </c>
      <c r="F28" s="200">
        <v>400000</v>
      </c>
      <c r="G28" s="240">
        <v>-175329.8</v>
      </c>
    </row>
    <row r="29" ht="15.75" spans="1:7">
      <c r="A29" s="239" t="s">
        <v>75</v>
      </c>
      <c r="B29" s="197">
        <v>1100000</v>
      </c>
      <c r="C29" s="198">
        <f t="shared" si="0"/>
        <v>91666.6666666667</v>
      </c>
      <c r="D29" s="239" t="s">
        <v>75</v>
      </c>
      <c r="E29" s="199">
        <v>622987.62</v>
      </c>
      <c r="F29" s="200">
        <v>450000</v>
      </c>
      <c r="G29" s="240">
        <v>-172987.62</v>
      </c>
    </row>
    <row r="30" ht="15.75" spans="1:7">
      <c r="A30" s="239" t="s">
        <v>76</v>
      </c>
      <c r="B30" s="197">
        <v>2800000</v>
      </c>
      <c r="C30" s="198">
        <f t="shared" si="0"/>
        <v>233333.333333333</v>
      </c>
      <c r="D30" s="239" t="s">
        <v>76</v>
      </c>
      <c r="E30" s="199">
        <v>2743226.28</v>
      </c>
      <c r="F30" s="200">
        <v>2100000</v>
      </c>
      <c r="G30" s="240">
        <v>-643226.28</v>
      </c>
    </row>
    <row r="31" ht="30" spans="1:7">
      <c r="A31" s="239" t="s">
        <v>77</v>
      </c>
      <c r="B31" s="197">
        <v>600000</v>
      </c>
      <c r="C31" s="198">
        <f t="shared" si="0"/>
        <v>50000</v>
      </c>
      <c r="D31" s="239" t="s">
        <v>77</v>
      </c>
      <c r="E31" s="199">
        <v>540226.94</v>
      </c>
      <c r="F31" s="200">
        <v>550000</v>
      </c>
      <c r="G31" s="240">
        <v>9773.06000000006</v>
      </c>
    </row>
    <row r="32" ht="15.75" spans="1:7">
      <c r="A32" s="239" t="s">
        <v>45</v>
      </c>
      <c r="B32" s="197">
        <v>550000</v>
      </c>
      <c r="C32" s="198">
        <f t="shared" si="0"/>
        <v>45833.3333333333</v>
      </c>
      <c r="D32" s="239" t="s">
        <v>45</v>
      </c>
      <c r="E32" s="199">
        <v>460859</v>
      </c>
      <c r="F32" s="200">
        <v>450000</v>
      </c>
      <c r="G32" s="240">
        <v>-10859</v>
      </c>
    </row>
    <row r="33" ht="30" spans="1:7">
      <c r="A33" s="239" t="s">
        <v>78</v>
      </c>
      <c r="B33" s="197">
        <v>3000000</v>
      </c>
      <c r="C33" s="198">
        <f t="shared" si="0"/>
        <v>250000</v>
      </c>
      <c r="D33" s="239" t="s">
        <v>78</v>
      </c>
      <c r="E33" s="199">
        <v>2135774</v>
      </c>
      <c r="F33" s="200">
        <v>3100000</v>
      </c>
      <c r="G33" s="242">
        <v>964226</v>
      </c>
    </row>
    <row r="34" ht="15.75" spans="1:9">
      <c r="A34" s="239" t="s">
        <v>79</v>
      </c>
      <c r="B34" s="197">
        <v>900000</v>
      </c>
      <c r="C34" s="198">
        <f t="shared" si="0"/>
        <v>75000</v>
      </c>
      <c r="D34" s="239" t="s">
        <v>79</v>
      </c>
      <c r="E34" s="199">
        <v>800000</v>
      </c>
      <c r="F34" s="200">
        <v>800000</v>
      </c>
      <c r="G34" s="242">
        <v>0</v>
      </c>
      <c r="H34" s="243"/>
      <c r="I34" s="243"/>
    </row>
    <row r="35" ht="15.75" spans="1:7">
      <c r="A35" s="239" t="s">
        <v>80</v>
      </c>
      <c r="B35" s="202">
        <v>140000</v>
      </c>
      <c r="C35" s="198">
        <f t="shared" si="0"/>
        <v>11666.6666666667</v>
      </c>
      <c r="D35" s="239" t="s">
        <v>80</v>
      </c>
      <c r="E35" s="199">
        <v>100000</v>
      </c>
      <c r="F35" s="200">
        <v>100000</v>
      </c>
      <c r="G35" s="242">
        <v>0</v>
      </c>
    </row>
    <row r="36" ht="15.75" spans="1:7">
      <c r="A36" s="244" t="s">
        <v>81</v>
      </c>
      <c r="B36" s="202">
        <v>271800</v>
      </c>
      <c r="C36" s="198">
        <f t="shared" si="0"/>
        <v>22650</v>
      </c>
      <c r="D36" s="244" t="s">
        <v>81</v>
      </c>
      <c r="E36" s="199">
        <v>241600</v>
      </c>
      <c r="F36" s="200">
        <v>241600</v>
      </c>
      <c r="G36" s="242">
        <v>0</v>
      </c>
    </row>
    <row r="37" ht="15.75" spans="1:7">
      <c r="A37" s="244" t="s">
        <v>82</v>
      </c>
      <c r="B37" s="202">
        <v>42280</v>
      </c>
      <c r="C37" s="203">
        <f t="shared" si="0"/>
        <v>3523.33333333333</v>
      </c>
      <c r="D37" s="244" t="s">
        <v>82</v>
      </c>
      <c r="E37" s="245">
        <v>30200</v>
      </c>
      <c r="F37" s="204">
        <v>30200</v>
      </c>
      <c r="G37" s="246"/>
    </row>
    <row r="38" ht="16.5" spans="1:7">
      <c r="A38" s="247" t="s">
        <v>47</v>
      </c>
      <c r="B38" s="248">
        <v>2310529</v>
      </c>
      <c r="C38" s="249">
        <f t="shared" si="0"/>
        <v>192544.083333333</v>
      </c>
      <c r="D38" s="247" t="s">
        <v>83</v>
      </c>
      <c r="E38" s="250">
        <v>2378356</v>
      </c>
      <c r="F38" s="251">
        <v>2358504</v>
      </c>
      <c r="G38" s="252">
        <v>-19852</v>
      </c>
    </row>
    <row r="39" ht="31.5" spans="1:7">
      <c r="A39" s="253" t="s">
        <v>84</v>
      </c>
      <c r="B39" s="254">
        <f>SUM(B19:B38)</f>
        <v>48521099</v>
      </c>
      <c r="C39" s="254">
        <f>SUM(C19:C38)</f>
        <v>4043424.91666667</v>
      </c>
      <c r="D39" s="253" t="s">
        <v>84</v>
      </c>
      <c r="E39" s="254">
        <v>41828059.19</v>
      </c>
      <c r="F39" s="254">
        <v>41666904</v>
      </c>
      <c r="G39" s="254">
        <v>-161155.189999999</v>
      </c>
    </row>
    <row r="40" ht="15.75" spans="1:7">
      <c r="A40" s="255"/>
      <c r="B40" s="256"/>
      <c r="C40" s="256"/>
      <c r="D40" s="257"/>
      <c r="E40" s="258"/>
      <c r="F40" s="258"/>
      <c r="G40" s="258"/>
    </row>
    <row r="41" ht="15.75" spans="1:7">
      <c r="A41" s="259" t="s">
        <v>85</v>
      </c>
      <c r="B41" s="197">
        <v>7800000</v>
      </c>
      <c r="C41" s="198">
        <f t="shared" ref="C41:C47" si="1">B41/12</f>
        <v>650000</v>
      </c>
      <c r="D41" s="259" t="s">
        <v>85</v>
      </c>
      <c r="E41" s="199">
        <v>8570585.24</v>
      </c>
      <c r="F41" s="260">
        <v>7560000</v>
      </c>
      <c r="G41" s="242">
        <v>-1010585.24</v>
      </c>
    </row>
    <row r="42" ht="15.75" spans="1:7">
      <c r="A42" s="241" t="s">
        <v>86</v>
      </c>
      <c r="B42" s="193">
        <v>1070000</v>
      </c>
      <c r="C42" s="198">
        <f t="shared" si="1"/>
        <v>89166.6666666667</v>
      </c>
      <c r="D42" s="241" t="s">
        <v>87</v>
      </c>
      <c r="E42" s="199">
        <v>62600</v>
      </c>
      <c r="F42" s="200">
        <v>274000</v>
      </c>
      <c r="G42" s="242">
        <v>211400</v>
      </c>
    </row>
    <row r="43" ht="15.75" spans="1:7">
      <c r="A43" s="241" t="s">
        <v>88</v>
      </c>
      <c r="B43" s="193">
        <v>250000</v>
      </c>
      <c r="C43" s="198">
        <f t="shared" si="1"/>
        <v>20833.3333333333</v>
      </c>
      <c r="D43" s="241" t="s">
        <v>89</v>
      </c>
      <c r="E43" s="199">
        <v>300000</v>
      </c>
      <c r="F43" s="200">
        <v>300000</v>
      </c>
      <c r="G43" s="242">
        <v>0</v>
      </c>
    </row>
    <row r="44" ht="15.75" spans="1:7">
      <c r="A44" s="241" t="s">
        <v>90</v>
      </c>
      <c r="B44" s="193">
        <v>450000</v>
      </c>
      <c r="C44" s="198">
        <f t="shared" si="1"/>
        <v>37500</v>
      </c>
      <c r="D44" s="239" t="s">
        <v>91</v>
      </c>
      <c r="E44" s="199">
        <v>2769865.6</v>
      </c>
      <c r="F44" s="200">
        <v>2800000</v>
      </c>
      <c r="G44" s="242">
        <v>30134.3999999999</v>
      </c>
    </row>
    <row r="45" ht="15.75" spans="1:7">
      <c r="A45" s="239" t="s">
        <v>92</v>
      </c>
      <c r="B45" s="197">
        <v>540000</v>
      </c>
      <c r="C45" s="198">
        <f t="shared" si="1"/>
        <v>45000</v>
      </c>
      <c r="D45" s="239" t="s">
        <v>93</v>
      </c>
      <c r="E45" s="199">
        <v>800000</v>
      </c>
      <c r="F45" s="200">
        <v>800000</v>
      </c>
      <c r="G45" s="242">
        <v>0</v>
      </c>
    </row>
    <row r="46" ht="15.75" spans="1:7">
      <c r="A46" s="239" t="s">
        <v>94</v>
      </c>
      <c r="B46" s="197">
        <v>100000</v>
      </c>
      <c r="C46" s="198">
        <f t="shared" si="1"/>
        <v>8333.33333333333</v>
      </c>
      <c r="D46" s="239" t="s">
        <v>95</v>
      </c>
      <c r="E46" s="199">
        <v>348405</v>
      </c>
      <c r="F46" s="200">
        <v>350000</v>
      </c>
      <c r="G46" s="242">
        <v>1595</v>
      </c>
    </row>
    <row r="47" ht="16.5" spans="1:7">
      <c r="A47" s="239" t="s">
        <v>96</v>
      </c>
      <c r="B47" s="197">
        <v>200000</v>
      </c>
      <c r="C47" s="198">
        <f t="shared" si="1"/>
        <v>16666.6666666667</v>
      </c>
      <c r="D47" s="239" t="s">
        <v>97</v>
      </c>
      <c r="E47" s="250">
        <v>250000</v>
      </c>
      <c r="F47" s="261">
        <v>250000</v>
      </c>
      <c r="G47" s="252">
        <v>0</v>
      </c>
    </row>
    <row r="48" ht="16.5" spans="1:7">
      <c r="A48" s="239"/>
      <c r="B48" s="197"/>
      <c r="C48" s="198">
        <f t="shared" ref="C48" si="2">B48/12</f>
        <v>0</v>
      </c>
      <c r="D48" s="239"/>
      <c r="E48" s="262"/>
      <c r="F48" s="263"/>
      <c r="G48" s="264"/>
    </row>
    <row r="49" ht="31.5" spans="1:7">
      <c r="A49" s="265" t="s">
        <v>98</v>
      </c>
      <c r="B49" s="254">
        <f>SUM(B41:B48)</f>
        <v>10410000</v>
      </c>
      <c r="C49" s="254">
        <f>SUM(C41:C48)</f>
        <v>867500</v>
      </c>
      <c r="D49" s="265" t="s">
        <v>98</v>
      </c>
      <c r="E49" s="254">
        <v>13101455.84</v>
      </c>
      <c r="F49" s="254">
        <v>12334000</v>
      </c>
      <c r="G49" s="254">
        <v>-767455.84</v>
      </c>
    </row>
    <row r="50" ht="15.75" spans="1:7">
      <c r="A50" s="255"/>
      <c r="B50" s="255"/>
      <c r="C50" s="255"/>
      <c r="D50" s="255"/>
      <c r="E50" s="255"/>
      <c r="F50" s="255"/>
      <c r="G50" s="255"/>
    </row>
    <row r="51" ht="15.75" spans="1:7">
      <c r="A51" s="266" t="s">
        <v>48</v>
      </c>
      <c r="B51" s="197">
        <f>B39+B49</f>
        <v>58931099</v>
      </c>
      <c r="C51" s="198">
        <f>C39+C49</f>
        <v>4910924.91666667</v>
      </c>
      <c r="D51" s="266" t="s">
        <v>48</v>
      </c>
      <c r="E51" s="197">
        <v>54929515.03</v>
      </c>
      <c r="F51" s="267">
        <v>54000904</v>
      </c>
      <c r="G51" s="268">
        <v>-928611.03</v>
      </c>
    </row>
    <row r="53" ht="15.75" customHeight="1"/>
    <row r="54" ht="15.75" customHeight="1"/>
    <row r="55" ht="15.75" customHeight="1"/>
  </sheetData>
  <pageMargins left="0.25" right="0.25" top="0.75" bottom="0.75" header="0.3" footer="0.3"/>
  <pageSetup paperSize="9" scale="53" firstPageNumber="4294967295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0"/>
  <sheetViews>
    <sheetView workbookViewId="0">
      <selection activeCell="H22" sqref="H22"/>
    </sheetView>
  </sheetViews>
  <sheetFormatPr defaultColWidth="9" defaultRowHeight="15"/>
  <cols>
    <col min="4" max="4" width="9.85714285714286" customWidth="1"/>
    <col min="6" max="6" width="13.5714285714286" customWidth="1"/>
    <col min="7" max="7" width="11.5714285714286" customWidth="1"/>
    <col min="8" max="8" width="11.4285714285714" customWidth="1"/>
    <col min="10" max="10" width="8.85714285714286" customWidth="1"/>
    <col min="11" max="19" width="10.8571428571429" customWidth="1"/>
    <col min="20" max="20" width="12.5714285714286" customWidth="1"/>
    <col min="21" max="21" width="9.85714285714286" customWidth="1"/>
  </cols>
  <sheetData>
    <row r="1" ht="15.75" spans="1:20">
      <c r="A1" s="131" t="s">
        <v>99</v>
      </c>
      <c r="B1" s="132"/>
      <c r="C1" s="132"/>
      <c r="D1" s="132"/>
      <c r="E1" s="132"/>
      <c r="F1" s="131"/>
      <c r="G1" s="133"/>
      <c r="H1" s="134" t="s">
        <v>100</v>
      </c>
      <c r="I1" s="134"/>
      <c r="J1" s="134"/>
      <c r="K1" s="134"/>
      <c r="L1" s="134"/>
      <c r="M1" s="134"/>
      <c r="N1" s="134"/>
      <c r="O1" s="133"/>
      <c r="P1" s="133"/>
      <c r="Q1" s="133"/>
      <c r="R1" s="133"/>
      <c r="S1" s="133"/>
      <c r="T1" s="133"/>
    </row>
    <row r="2" spans="1:20">
      <c r="A2" s="135" t="s">
        <v>101</v>
      </c>
      <c r="B2" s="136"/>
      <c r="C2" s="136"/>
      <c r="D2" s="136"/>
      <c r="E2" s="136"/>
      <c r="F2" s="137" t="s">
        <v>102</v>
      </c>
      <c r="G2" s="138" t="s">
        <v>103</v>
      </c>
      <c r="H2" s="139" t="s">
        <v>104</v>
      </c>
      <c r="I2" s="139"/>
      <c r="J2" s="139"/>
      <c r="K2" s="139"/>
      <c r="L2" s="139"/>
      <c r="M2" s="139"/>
      <c r="N2" s="139"/>
      <c r="O2" s="139"/>
      <c r="P2" s="139"/>
      <c r="Q2" s="139"/>
      <c r="R2" s="165"/>
      <c r="S2" s="165"/>
      <c r="T2" s="138" t="s">
        <v>105</v>
      </c>
    </row>
    <row r="3" spans="1:20">
      <c r="A3" s="140"/>
      <c r="B3" s="141"/>
      <c r="C3" s="141"/>
      <c r="D3" s="141"/>
      <c r="E3" s="141"/>
      <c r="F3" s="142"/>
      <c r="G3" s="143" t="s">
        <v>106</v>
      </c>
      <c r="H3" s="144" t="s">
        <v>4</v>
      </c>
      <c r="I3" s="163" t="s">
        <v>5</v>
      </c>
      <c r="J3" s="163" t="s">
        <v>6</v>
      </c>
      <c r="K3" s="163" t="s">
        <v>7</v>
      </c>
      <c r="L3" s="163" t="s">
        <v>8</v>
      </c>
      <c r="M3" s="163" t="s">
        <v>9</v>
      </c>
      <c r="N3" s="163" t="s">
        <v>14</v>
      </c>
      <c r="O3" s="163" t="s">
        <v>15</v>
      </c>
      <c r="P3" s="163" t="s">
        <v>16</v>
      </c>
      <c r="Q3" s="163" t="s">
        <v>17</v>
      </c>
      <c r="R3" s="166" t="s">
        <v>18</v>
      </c>
      <c r="S3" s="166" t="s">
        <v>19</v>
      </c>
      <c r="T3" s="143"/>
    </row>
    <row r="4" spans="1:21">
      <c r="A4" s="145" t="s">
        <v>107</v>
      </c>
      <c r="B4" s="146"/>
      <c r="C4" s="146"/>
      <c r="D4" s="146"/>
      <c r="E4" s="146"/>
      <c r="F4" s="147">
        <v>25090303</v>
      </c>
      <c r="G4" s="147">
        <f>F4/12</f>
        <v>2090858.58333333</v>
      </c>
      <c r="H4" s="148">
        <v>2150745</v>
      </c>
      <c r="I4" s="150"/>
      <c r="J4" s="150"/>
      <c r="K4" s="150"/>
      <c r="L4" s="150"/>
      <c r="M4" s="150"/>
      <c r="N4" s="150"/>
      <c r="O4" s="150"/>
      <c r="P4" s="150"/>
      <c r="Q4" s="150"/>
      <c r="R4" s="167"/>
      <c r="S4" s="167"/>
      <c r="T4" s="168">
        <f t="shared" ref="T4:T9" si="0">SUM(H4:S4)</f>
        <v>2150745</v>
      </c>
      <c r="U4" s="169"/>
    </row>
    <row r="5" spans="1:20">
      <c r="A5" s="145" t="s">
        <v>108</v>
      </c>
      <c r="B5" s="146"/>
      <c r="C5" s="146"/>
      <c r="D5" s="146"/>
      <c r="E5" s="146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70"/>
      <c r="S5" s="167"/>
      <c r="T5" s="168">
        <f t="shared" si="0"/>
        <v>0</v>
      </c>
    </row>
    <row r="6" spans="1:20">
      <c r="A6" s="145" t="s">
        <v>109</v>
      </c>
      <c r="B6" s="146"/>
      <c r="C6" s="146"/>
      <c r="D6" s="146"/>
      <c r="E6" s="146"/>
      <c r="F6" s="149"/>
      <c r="G6" s="149"/>
      <c r="H6" s="148">
        <v>36280</v>
      </c>
      <c r="I6" s="150"/>
      <c r="J6" s="150"/>
      <c r="K6" s="150"/>
      <c r="L6" s="150"/>
      <c r="M6" s="150"/>
      <c r="N6" s="150"/>
      <c r="O6" s="150"/>
      <c r="P6" s="150"/>
      <c r="Q6" s="150"/>
      <c r="R6" s="167"/>
      <c r="S6" s="167"/>
      <c r="T6" s="168">
        <f t="shared" si="0"/>
        <v>36280</v>
      </c>
    </row>
    <row r="7" spans="1:21">
      <c r="A7" s="145" t="s">
        <v>110</v>
      </c>
      <c r="B7" s="146"/>
      <c r="C7" s="146"/>
      <c r="D7" s="146"/>
      <c r="E7" s="146"/>
      <c r="F7" s="149"/>
      <c r="G7" s="149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67"/>
      <c r="S7" s="167"/>
      <c r="T7" s="168">
        <f t="shared" si="0"/>
        <v>0</v>
      </c>
      <c r="U7" s="136"/>
    </row>
    <row r="8" spans="1:20">
      <c r="A8" s="145" t="s">
        <v>111</v>
      </c>
      <c r="B8" s="146"/>
      <c r="C8" s="146"/>
      <c r="D8" s="146"/>
      <c r="E8" s="146"/>
      <c r="F8" s="149"/>
      <c r="G8" s="149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67"/>
      <c r="S8" s="167"/>
      <c r="T8" s="168">
        <f t="shared" si="0"/>
        <v>0</v>
      </c>
    </row>
    <row r="9" spans="1:20">
      <c r="A9" s="149" t="s">
        <v>112</v>
      </c>
      <c r="B9" s="145"/>
      <c r="C9" s="146"/>
      <c r="D9" s="146"/>
      <c r="E9" s="146"/>
      <c r="F9" s="149"/>
      <c r="G9" s="149"/>
      <c r="H9" s="148">
        <f>15000+99836+10860</f>
        <v>125696</v>
      </c>
      <c r="I9" s="150"/>
      <c r="J9" s="149"/>
      <c r="K9" s="149"/>
      <c r="L9" s="149"/>
      <c r="M9" s="149"/>
      <c r="N9" s="149"/>
      <c r="O9" s="149"/>
      <c r="P9" s="150"/>
      <c r="Q9" s="149"/>
      <c r="R9" s="170"/>
      <c r="S9" s="170"/>
      <c r="T9" s="168">
        <f t="shared" si="0"/>
        <v>125696</v>
      </c>
    </row>
    <row r="10" ht="15.75" spans="1:20">
      <c r="A10" s="80"/>
      <c r="B10" s="151" t="s">
        <v>113</v>
      </c>
      <c r="C10" s="151"/>
      <c r="D10" s="151"/>
      <c r="E10" s="151"/>
      <c r="F10" s="152">
        <f>SUM(F4:F9)</f>
        <v>25090303</v>
      </c>
      <c r="G10" s="152">
        <f>SUM(G4:G9)</f>
        <v>2090858.58333333</v>
      </c>
      <c r="H10" s="153">
        <f>SUM(H4:H9)</f>
        <v>2312721</v>
      </c>
      <c r="I10" s="150"/>
      <c r="J10" s="150"/>
      <c r="K10" s="150"/>
      <c r="L10" s="150"/>
      <c r="M10" s="150"/>
      <c r="N10" s="150"/>
      <c r="O10" s="150"/>
      <c r="P10" s="150"/>
      <c r="Q10" s="150"/>
      <c r="R10" s="167"/>
      <c r="S10" s="167"/>
      <c r="T10" s="168">
        <f>SUM(T4:T9)</f>
        <v>2312721</v>
      </c>
    </row>
    <row r="11" spans="1:21">
      <c r="A11" s="146"/>
      <c r="B11" s="146"/>
      <c r="C11" s="146"/>
      <c r="D11" s="146"/>
      <c r="E11" s="146"/>
      <c r="F11" s="132" t="s">
        <v>114</v>
      </c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71"/>
      <c r="S11" s="171"/>
      <c r="T11" s="132"/>
      <c r="U11" s="172" t="s">
        <v>115</v>
      </c>
    </row>
    <row r="12" spans="1:21">
      <c r="A12" s="145" t="s">
        <v>28</v>
      </c>
      <c r="B12" s="146"/>
      <c r="C12" s="146"/>
      <c r="D12" s="146"/>
      <c r="E12" s="146"/>
      <c r="F12" s="154">
        <v>900000</v>
      </c>
      <c r="G12" s="154">
        <f t="shared" ref="G12:G32" si="1">F12/12</f>
        <v>75000</v>
      </c>
      <c r="H12" s="155">
        <v>63332</v>
      </c>
      <c r="I12" s="150"/>
      <c r="J12" s="150"/>
      <c r="K12" s="150"/>
      <c r="L12" s="150"/>
      <c r="M12" s="150"/>
      <c r="N12" s="150"/>
      <c r="O12" s="150"/>
      <c r="P12" s="150"/>
      <c r="Q12" s="150"/>
      <c r="R12" s="167"/>
      <c r="S12" s="167"/>
      <c r="T12" s="173">
        <f t="shared" ref="T12:T32" si="2">SUM(H12:S12)</f>
        <v>63332</v>
      </c>
      <c r="U12" s="174">
        <f t="shared" ref="U12:U32" si="3">G12*12-T12</f>
        <v>836668</v>
      </c>
    </row>
    <row r="13" spans="1:21">
      <c r="A13" s="140" t="s">
        <v>29</v>
      </c>
      <c r="B13" s="141"/>
      <c r="C13" s="141"/>
      <c r="D13" s="141"/>
      <c r="E13" s="141"/>
      <c r="F13" s="156">
        <v>160000</v>
      </c>
      <c r="G13" s="154">
        <f t="shared" si="1"/>
        <v>13333.3333333333</v>
      </c>
      <c r="H13" s="157">
        <v>11634</v>
      </c>
      <c r="I13" s="164"/>
      <c r="J13" s="164"/>
      <c r="K13" s="164"/>
      <c r="L13" s="164"/>
      <c r="M13" s="164"/>
      <c r="N13" s="164"/>
      <c r="O13" s="164"/>
      <c r="P13" s="164"/>
      <c r="Q13" s="164"/>
      <c r="R13" s="175"/>
      <c r="S13" s="175"/>
      <c r="T13" s="168">
        <f t="shared" si="2"/>
        <v>11634</v>
      </c>
      <c r="U13" s="176">
        <f t="shared" si="3"/>
        <v>148366</v>
      </c>
    </row>
    <row r="14" spans="1:21">
      <c r="A14" s="145" t="s">
        <v>30</v>
      </c>
      <c r="B14" s="146"/>
      <c r="C14" s="146"/>
      <c r="D14" s="146"/>
      <c r="E14" s="158"/>
      <c r="F14" s="154">
        <v>140000</v>
      </c>
      <c r="G14" s="154">
        <f t="shared" si="1"/>
        <v>11666.6666666667</v>
      </c>
      <c r="H14" s="155">
        <v>6336</v>
      </c>
      <c r="I14" s="150"/>
      <c r="J14" s="150"/>
      <c r="K14" s="150"/>
      <c r="L14" s="150"/>
      <c r="M14" s="150"/>
      <c r="N14" s="150"/>
      <c r="O14" s="150"/>
      <c r="P14" s="150"/>
      <c r="Q14" s="150"/>
      <c r="R14" s="167"/>
      <c r="S14" s="167"/>
      <c r="T14" s="168">
        <f t="shared" si="2"/>
        <v>6336</v>
      </c>
      <c r="U14" s="174">
        <f t="shared" si="3"/>
        <v>133664</v>
      </c>
    </row>
    <row r="15" spans="1:21">
      <c r="A15" s="140" t="s">
        <v>31</v>
      </c>
      <c r="B15" s="141"/>
      <c r="C15" s="141"/>
      <c r="D15" s="141"/>
      <c r="E15" s="159"/>
      <c r="F15" s="156">
        <v>300000</v>
      </c>
      <c r="G15" s="154">
        <f t="shared" si="1"/>
        <v>25000</v>
      </c>
      <c r="H15" s="157">
        <v>70000</v>
      </c>
      <c r="I15" s="164"/>
      <c r="J15" s="164"/>
      <c r="K15" s="164"/>
      <c r="L15" s="164"/>
      <c r="M15" s="164"/>
      <c r="N15" s="164"/>
      <c r="O15" s="164"/>
      <c r="P15" s="164"/>
      <c r="Q15" s="164"/>
      <c r="R15" s="175"/>
      <c r="S15" s="175"/>
      <c r="T15" s="168">
        <f t="shared" si="2"/>
        <v>70000</v>
      </c>
      <c r="U15" s="176">
        <f t="shared" si="3"/>
        <v>230000</v>
      </c>
    </row>
    <row r="16" spans="1:21">
      <c r="A16" s="140" t="s">
        <v>32</v>
      </c>
      <c r="B16" s="141"/>
      <c r="C16" s="141"/>
      <c r="D16" s="141"/>
      <c r="E16" s="159"/>
      <c r="F16" s="156">
        <v>7890000</v>
      </c>
      <c r="G16" s="154">
        <f t="shared" si="1"/>
        <v>657500</v>
      </c>
      <c r="H16" s="157">
        <v>729871</v>
      </c>
      <c r="I16" s="164"/>
      <c r="J16" s="164"/>
      <c r="K16" s="164"/>
      <c r="L16" s="164"/>
      <c r="M16" s="164"/>
      <c r="N16" s="164"/>
      <c r="O16" s="164"/>
      <c r="P16" s="164"/>
      <c r="Q16" s="164"/>
      <c r="R16" s="175"/>
      <c r="S16" s="175"/>
      <c r="T16" s="168">
        <f t="shared" si="2"/>
        <v>729871</v>
      </c>
      <c r="U16" s="174">
        <f t="shared" si="3"/>
        <v>7160129</v>
      </c>
    </row>
    <row r="17" spans="1:21">
      <c r="A17" s="140" t="s">
        <v>33</v>
      </c>
      <c r="B17" s="141"/>
      <c r="C17" s="141"/>
      <c r="D17" s="141"/>
      <c r="E17" s="141"/>
      <c r="F17" s="156">
        <v>500000</v>
      </c>
      <c r="G17" s="154">
        <f t="shared" si="1"/>
        <v>41666.6666666667</v>
      </c>
      <c r="H17" s="157">
        <v>9200</v>
      </c>
      <c r="I17" s="164"/>
      <c r="J17" s="164"/>
      <c r="K17" s="164"/>
      <c r="L17" s="164"/>
      <c r="M17" s="164"/>
      <c r="N17" s="164"/>
      <c r="O17" s="164"/>
      <c r="P17" s="164"/>
      <c r="Q17" s="164"/>
      <c r="R17" s="175"/>
      <c r="S17" s="175"/>
      <c r="T17" s="168">
        <f t="shared" si="2"/>
        <v>9200</v>
      </c>
      <c r="U17" s="176">
        <f t="shared" si="3"/>
        <v>490800</v>
      </c>
    </row>
    <row r="18" spans="1:21">
      <c r="A18" s="140" t="s">
        <v>34</v>
      </c>
      <c r="B18" s="141"/>
      <c r="C18" s="141"/>
      <c r="D18" s="141"/>
      <c r="E18" s="141"/>
      <c r="F18" s="156">
        <v>2517000</v>
      </c>
      <c r="G18" s="154">
        <f t="shared" si="1"/>
        <v>209750</v>
      </c>
      <c r="H18" s="157">
        <v>215933</v>
      </c>
      <c r="I18" s="164"/>
      <c r="J18" s="164"/>
      <c r="K18" s="164"/>
      <c r="L18" s="164"/>
      <c r="M18" s="164"/>
      <c r="N18" s="164"/>
      <c r="O18" s="164"/>
      <c r="P18" s="164"/>
      <c r="Q18" s="164"/>
      <c r="R18" s="175"/>
      <c r="S18" s="175"/>
      <c r="T18" s="168">
        <f t="shared" si="2"/>
        <v>215933</v>
      </c>
      <c r="U18" s="174">
        <f t="shared" si="3"/>
        <v>2301067</v>
      </c>
    </row>
    <row r="19" spans="1:21">
      <c r="A19" s="140" t="s">
        <v>116</v>
      </c>
      <c r="B19" s="141"/>
      <c r="C19" s="141"/>
      <c r="D19" s="141"/>
      <c r="E19" s="141"/>
      <c r="F19" s="156">
        <v>200000</v>
      </c>
      <c r="G19" s="154">
        <f t="shared" si="1"/>
        <v>16666.6666666667</v>
      </c>
      <c r="H19" s="157">
        <v>0</v>
      </c>
      <c r="I19" s="164"/>
      <c r="J19" s="164"/>
      <c r="K19" s="164"/>
      <c r="L19" s="164"/>
      <c r="M19" s="164"/>
      <c r="N19" s="164"/>
      <c r="O19" s="164"/>
      <c r="P19" s="164"/>
      <c r="Q19" s="164"/>
      <c r="R19" s="175"/>
      <c r="S19" s="175"/>
      <c r="T19" s="173">
        <f t="shared" si="2"/>
        <v>0</v>
      </c>
      <c r="U19" s="176">
        <f t="shared" si="3"/>
        <v>200000</v>
      </c>
    </row>
    <row r="20" spans="1:21">
      <c r="A20" s="145" t="s">
        <v>36</v>
      </c>
      <c r="B20" s="146"/>
      <c r="C20" s="146"/>
      <c r="D20" s="146"/>
      <c r="E20" s="146"/>
      <c r="F20" s="154">
        <v>1950000</v>
      </c>
      <c r="G20" s="154">
        <f t="shared" si="1"/>
        <v>162500</v>
      </c>
      <c r="H20" s="160">
        <v>179000</v>
      </c>
      <c r="I20" s="150"/>
      <c r="J20" s="150"/>
      <c r="K20" s="150"/>
      <c r="L20" s="150"/>
      <c r="M20" s="150"/>
      <c r="N20" s="150"/>
      <c r="O20" s="150"/>
      <c r="P20" s="150"/>
      <c r="Q20" s="150"/>
      <c r="R20" s="167"/>
      <c r="S20" s="167"/>
      <c r="T20" s="168">
        <f t="shared" si="2"/>
        <v>179000</v>
      </c>
      <c r="U20" s="174">
        <f t="shared" si="3"/>
        <v>1771000</v>
      </c>
    </row>
    <row r="21" spans="1:21">
      <c r="A21" s="145" t="s">
        <v>37</v>
      </c>
      <c r="B21" s="146"/>
      <c r="C21" s="146"/>
      <c r="D21" s="146"/>
      <c r="E21" s="158"/>
      <c r="F21" s="154">
        <v>7400000</v>
      </c>
      <c r="G21" s="154">
        <f t="shared" si="1"/>
        <v>616666.666666667</v>
      </c>
      <c r="H21" s="155">
        <v>566600</v>
      </c>
      <c r="I21" s="150"/>
      <c r="J21" s="150"/>
      <c r="K21" s="150"/>
      <c r="L21" s="150"/>
      <c r="M21" s="150"/>
      <c r="N21" s="150"/>
      <c r="O21" s="150"/>
      <c r="P21" s="150"/>
      <c r="Q21" s="150"/>
      <c r="R21" s="167"/>
      <c r="S21" s="167"/>
      <c r="T21" s="168">
        <f t="shared" si="2"/>
        <v>566600</v>
      </c>
      <c r="U21" s="176">
        <f t="shared" si="3"/>
        <v>6833400</v>
      </c>
    </row>
    <row r="22" spans="1:21">
      <c r="A22" s="140" t="s">
        <v>38</v>
      </c>
      <c r="B22" s="141"/>
      <c r="C22" s="141"/>
      <c r="D22" s="141"/>
      <c r="E22" s="141"/>
      <c r="F22" s="156">
        <v>230000</v>
      </c>
      <c r="G22" s="154">
        <f t="shared" si="1"/>
        <v>19166.6666666667</v>
      </c>
      <c r="H22" s="157">
        <v>17252</v>
      </c>
      <c r="I22" s="164"/>
      <c r="J22" s="164"/>
      <c r="K22" s="164"/>
      <c r="L22" s="164"/>
      <c r="M22" s="164"/>
      <c r="N22" s="164"/>
      <c r="O22" s="164"/>
      <c r="P22" s="164"/>
      <c r="Q22" s="164"/>
      <c r="R22" s="175"/>
      <c r="S22" s="175"/>
      <c r="T22" s="168">
        <f t="shared" si="2"/>
        <v>17252</v>
      </c>
      <c r="U22" s="174">
        <f t="shared" si="3"/>
        <v>212748</v>
      </c>
    </row>
    <row r="23" spans="1:21">
      <c r="A23" s="145" t="s">
        <v>39</v>
      </c>
      <c r="B23" s="146"/>
      <c r="C23" s="146"/>
      <c r="D23" s="146"/>
      <c r="E23" s="146"/>
      <c r="F23" s="154">
        <v>1240000</v>
      </c>
      <c r="G23" s="154">
        <f t="shared" si="1"/>
        <v>103333.333333333</v>
      </c>
      <c r="H23" s="155">
        <v>128037</v>
      </c>
      <c r="I23" s="150"/>
      <c r="J23" s="150"/>
      <c r="K23" s="150"/>
      <c r="L23" s="150"/>
      <c r="M23" s="150"/>
      <c r="N23" s="150"/>
      <c r="O23" s="150"/>
      <c r="P23" s="150"/>
      <c r="Q23" s="150"/>
      <c r="R23" s="167"/>
      <c r="S23" s="167"/>
      <c r="T23" s="168">
        <f t="shared" si="2"/>
        <v>128037</v>
      </c>
      <c r="U23" s="176">
        <f t="shared" si="3"/>
        <v>1111963</v>
      </c>
    </row>
    <row r="24" spans="1:21">
      <c r="A24" s="145" t="s">
        <v>117</v>
      </c>
      <c r="B24" s="146"/>
      <c r="C24" s="146"/>
      <c r="D24" s="146"/>
      <c r="E24" s="146"/>
      <c r="F24" s="154">
        <f>250000+480000</f>
        <v>730000</v>
      </c>
      <c r="G24" s="154">
        <f t="shared" si="1"/>
        <v>60833.3333333333</v>
      </c>
      <c r="H24" s="155">
        <v>72400</v>
      </c>
      <c r="I24" s="150"/>
      <c r="J24" s="150"/>
      <c r="K24" s="150"/>
      <c r="L24" s="150"/>
      <c r="M24" s="150"/>
      <c r="N24" s="150"/>
      <c r="O24" s="150"/>
      <c r="P24" s="150"/>
      <c r="Q24" s="150"/>
      <c r="R24" s="167"/>
      <c r="S24" s="167"/>
      <c r="T24" s="168">
        <f t="shared" si="2"/>
        <v>72400</v>
      </c>
      <c r="U24" s="174">
        <f t="shared" si="3"/>
        <v>657600</v>
      </c>
    </row>
    <row r="25" spans="1:21">
      <c r="A25" s="145" t="s">
        <v>41</v>
      </c>
      <c r="B25" s="146"/>
      <c r="C25" s="146"/>
      <c r="D25" s="146"/>
      <c r="E25" s="146"/>
      <c r="F25" s="154">
        <v>250000</v>
      </c>
      <c r="G25" s="154">
        <f t="shared" si="1"/>
        <v>20833.3333333333</v>
      </c>
      <c r="H25" s="155">
        <v>1080</v>
      </c>
      <c r="I25" s="150"/>
      <c r="J25" s="150"/>
      <c r="K25" s="150"/>
      <c r="L25" s="150"/>
      <c r="M25" s="150"/>
      <c r="N25" s="150"/>
      <c r="O25" s="150"/>
      <c r="P25" s="150"/>
      <c r="Q25" s="150"/>
      <c r="R25" s="167"/>
      <c r="S25" s="167"/>
      <c r="T25" s="173">
        <f t="shared" si="2"/>
        <v>1080</v>
      </c>
      <c r="U25" s="176">
        <f t="shared" si="3"/>
        <v>248920</v>
      </c>
    </row>
    <row r="26" spans="1:21">
      <c r="A26" s="145" t="s">
        <v>42</v>
      </c>
      <c r="B26" s="146"/>
      <c r="C26" s="146"/>
      <c r="D26" s="146"/>
      <c r="E26" s="146"/>
      <c r="F26" s="154">
        <v>1800000</v>
      </c>
      <c r="G26" s="154">
        <f t="shared" si="1"/>
        <v>150000</v>
      </c>
      <c r="H26" s="155">
        <v>98486</v>
      </c>
      <c r="I26" s="150"/>
      <c r="J26" s="150"/>
      <c r="K26" s="150"/>
      <c r="L26" s="150"/>
      <c r="M26" s="150"/>
      <c r="N26" s="150"/>
      <c r="O26" s="150"/>
      <c r="P26" s="150"/>
      <c r="Q26" s="150"/>
      <c r="R26" s="167"/>
      <c r="S26" s="167"/>
      <c r="T26" s="168">
        <f t="shared" si="2"/>
        <v>98486</v>
      </c>
      <c r="U26" s="174">
        <f t="shared" si="3"/>
        <v>1701514</v>
      </c>
    </row>
    <row r="27" spans="1:21">
      <c r="A27" s="145" t="s">
        <v>43</v>
      </c>
      <c r="B27" s="146"/>
      <c r="C27" s="146"/>
      <c r="D27" s="146"/>
      <c r="E27" s="146"/>
      <c r="F27" s="154">
        <v>1700000</v>
      </c>
      <c r="G27" s="154">
        <f t="shared" si="1"/>
        <v>141666.666666667</v>
      </c>
      <c r="H27" s="160">
        <v>0</v>
      </c>
      <c r="I27" s="150"/>
      <c r="J27" s="150"/>
      <c r="K27" s="149"/>
      <c r="L27" s="149"/>
      <c r="M27" s="149"/>
      <c r="N27" s="150"/>
      <c r="O27" s="150"/>
      <c r="P27" s="150"/>
      <c r="Q27" s="150"/>
      <c r="R27" s="167"/>
      <c r="S27" s="167"/>
      <c r="T27" s="173">
        <f t="shared" si="2"/>
        <v>0</v>
      </c>
      <c r="U27" s="176">
        <f t="shared" si="3"/>
        <v>1700000</v>
      </c>
    </row>
    <row r="28" spans="1:21">
      <c r="A28" s="145" t="s">
        <v>118</v>
      </c>
      <c r="B28" s="146"/>
      <c r="C28" s="146"/>
      <c r="D28" s="146"/>
      <c r="E28" s="146"/>
      <c r="F28" s="154"/>
      <c r="G28" s="154">
        <f t="shared" si="1"/>
        <v>0</v>
      </c>
      <c r="H28" s="150">
        <v>0</v>
      </c>
      <c r="I28" s="150"/>
      <c r="J28" s="150"/>
      <c r="K28" s="149"/>
      <c r="L28" s="149"/>
      <c r="M28" s="149"/>
      <c r="N28" s="150"/>
      <c r="O28" s="150"/>
      <c r="P28" s="150"/>
      <c r="Q28" s="150"/>
      <c r="R28" s="167"/>
      <c r="S28" s="167"/>
      <c r="T28" s="173">
        <f t="shared" si="2"/>
        <v>0</v>
      </c>
      <c r="U28" s="174">
        <f t="shared" si="3"/>
        <v>0</v>
      </c>
    </row>
    <row r="29" spans="1:21">
      <c r="A29" s="145" t="s">
        <v>119</v>
      </c>
      <c r="B29" s="146"/>
      <c r="C29" s="146"/>
      <c r="D29" s="146"/>
      <c r="E29" s="146"/>
      <c r="F29" s="154">
        <v>600000</v>
      </c>
      <c r="G29" s="154">
        <f t="shared" si="1"/>
        <v>50000</v>
      </c>
      <c r="H29" s="155">
        <v>22864</v>
      </c>
      <c r="I29" s="150"/>
      <c r="J29" s="150"/>
      <c r="K29" s="149"/>
      <c r="L29" s="149"/>
      <c r="M29" s="149"/>
      <c r="N29" s="150"/>
      <c r="O29" s="150"/>
      <c r="P29" s="150"/>
      <c r="Q29" s="150"/>
      <c r="R29" s="167"/>
      <c r="S29" s="167"/>
      <c r="T29" s="168">
        <f t="shared" si="2"/>
        <v>22864</v>
      </c>
      <c r="U29" s="176">
        <f t="shared" si="3"/>
        <v>577136</v>
      </c>
    </row>
    <row r="30" spans="1:21">
      <c r="A30" s="145" t="s">
        <v>45</v>
      </c>
      <c r="B30" s="146"/>
      <c r="C30" s="146"/>
      <c r="D30" s="146"/>
      <c r="E30" s="146"/>
      <c r="F30" s="154">
        <v>250000</v>
      </c>
      <c r="G30" s="154">
        <f t="shared" si="1"/>
        <v>20833.3333333333</v>
      </c>
      <c r="H30" s="155">
        <v>11304</v>
      </c>
      <c r="I30" s="150"/>
      <c r="J30" s="150"/>
      <c r="K30" s="150"/>
      <c r="L30" s="150"/>
      <c r="M30" s="150"/>
      <c r="N30" s="150"/>
      <c r="O30" s="150"/>
      <c r="P30" s="150"/>
      <c r="Q30" s="150"/>
      <c r="R30" s="167"/>
      <c r="S30" s="167"/>
      <c r="T30" s="168">
        <f t="shared" si="2"/>
        <v>11304</v>
      </c>
      <c r="U30" s="174">
        <f t="shared" si="3"/>
        <v>238696</v>
      </c>
    </row>
    <row r="31" spans="1:21">
      <c r="A31" s="145" t="s">
        <v>120</v>
      </c>
      <c r="B31" s="146"/>
      <c r="C31" s="146"/>
      <c r="D31" s="146"/>
      <c r="E31" s="146"/>
      <c r="F31" s="154">
        <v>719200</v>
      </c>
      <c r="G31" s="154">
        <f t="shared" si="1"/>
        <v>59933.3333333333</v>
      </c>
      <c r="H31" s="150">
        <v>0</v>
      </c>
      <c r="I31" s="150"/>
      <c r="J31" s="150"/>
      <c r="K31" s="150"/>
      <c r="L31" s="150"/>
      <c r="M31" s="150"/>
      <c r="N31" s="150"/>
      <c r="O31" s="150"/>
      <c r="P31" s="150"/>
      <c r="Q31" s="150"/>
      <c r="R31" s="167"/>
      <c r="S31" s="167"/>
      <c r="T31" s="168">
        <f t="shared" si="2"/>
        <v>0</v>
      </c>
      <c r="U31" s="176">
        <f t="shared" si="3"/>
        <v>719200</v>
      </c>
    </row>
    <row r="32" spans="1:23">
      <c r="A32" s="145" t="s">
        <v>47</v>
      </c>
      <c r="B32" s="146"/>
      <c r="C32" s="146"/>
      <c r="D32" s="146"/>
      <c r="E32" s="146"/>
      <c r="F32" s="154">
        <v>1473800</v>
      </c>
      <c r="G32" s="154">
        <f t="shared" si="1"/>
        <v>122816.666666667</v>
      </c>
      <c r="H32" s="150">
        <v>0</v>
      </c>
      <c r="I32" s="150"/>
      <c r="J32" s="150"/>
      <c r="K32" s="149"/>
      <c r="L32" s="149"/>
      <c r="M32" s="149"/>
      <c r="N32" s="150"/>
      <c r="O32" s="150"/>
      <c r="P32" s="150"/>
      <c r="Q32" s="150"/>
      <c r="R32" s="167"/>
      <c r="S32" s="167"/>
      <c r="T32" s="173">
        <f t="shared" si="2"/>
        <v>0</v>
      </c>
      <c r="U32" s="176">
        <f t="shared" si="3"/>
        <v>1473800</v>
      </c>
      <c r="V32" s="136"/>
      <c r="W32" s="136"/>
    </row>
    <row r="33" ht="15.75" spans="1:21">
      <c r="A33" s="161" t="s">
        <v>121</v>
      </c>
      <c r="B33" s="132"/>
      <c r="C33" s="146"/>
      <c r="D33" s="146"/>
      <c r="E33" s="146"/>
      <c r="F33" s="162">
        <f>SUM(F12:F32)</f>
        <v>30950000</v>
      </c>
      <c r="G33" s="162">
        <f>SUM(G12:G32)</f>
        <v>2579166.66666667</v>
      </c>
      <c r="H33" s="162">
        <f>SUM(H12:H32)</f>
        <v>2203329</v>
      </c>
      <c r="I33" s="150">
        <f t="shared" ref="I33:U33" si="4">SUM(I12:I32)</f>
        <v>0</v>
      </c>
      <c r="J33" s="150">
        <f t="shared" si="4"/>
        <v>0</v>
      </c>
      <c r="K33" s="150">
        <f t="shared" si="4"/>
        <v>0</v>
      </c>
      <c r="L33" s="150">
        <f t="shared" si="4"/>
        <v>0</v>
      </c>
      <c r="M33" s="150">
        <f t="shared" si="4"/>
        <v>0</v>
      </c>
      <c r="N33" s="150">
        <f t="shared" si="4"/>
        <v>0</v>
      </c>
      <c r="O33" s="150">
        <f t="shared" si="4"/>
        <v>0</v>
      </c>
      <c r="P33" s="150">
        <f t="shared" si="4"/>
        <v>0</v>
      </c>
      <c r="Q33" s="150">
        <f t="shared" si="4"/>
        <v>0</v>
      </c>
      <c r="R33" s="167">
        <f t="shared" si="4"/>
        <v>0</v>
      </c>
      <c r="S33" s="167">
        <f t="shared" si="4"/>
        <v>0</v>
      </c>
      <c r="T33" s="168">
        <f t="shared" si="4"/>
        <v>2203329</v>
      </c>
      <c r="U33" s="174">
        <f t="shared" si="4"/>
        <v>28746671</v>
      </c>
    </row>
    <row r="35" spans="17:17">
      <c r="Q35" s="177"/>
    </row>
    <row r="37" spans="20:20">
      <c r="T37" s="169"/>
    </row>
    <row r="40" spans="15:15">
      <c r="O40" s="136"/>
    </row>
  </sheetData>
  <mergeCells count="1">
    <mergeCell ref="F2:F3"/>
  </mergeCells>
  <pageMargins left="0.708661417322835" right="0.708661417322835" top="0" bottom="0" header="0" footer="0"/>
  <pageSetup paperSize="9" firstPageNumber="4294967295" orientation="landscape" useFirstPageNumber="1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N150"/>
  <sheetViews>
    <sheetView zoomScale="115" zoomScaleNormal="115" topLeftCell="A16" workbookViewId="0">
      <selection activeCell="B42" sqref="B42"/>
    </sheetView>
  </sheetViews>
  <sheetFormatPr defaultColWidth="9" defaultRowHeight="15"/>
  <cols>
    <col min="1" max="1" width="36" style="26" customWidth="1"/>
    <col min="2" max="2" width="12.7142857142857" style="48" customWidth="1"/>
    <col min="3" max="3" width="13.7142857142857" style="48" customWidth="1"/>
    <col min="4" max="4" width="9.28571428571429" style="48" customWidth="1"/>
    <col min="5" max="5" width="10.8571428571429" style="48" customWidth="1"/>
    <col min="6" max="6" width="10.2857142857143" style="48" customWidth="1"/>
    <col min="7" max="7" width="11.7142857142857" style="48" customWidth="1"/>
    <col min="8" max="8" width="10.2857142857143" style="48" customWidth="1"/>
    <col min="9" max="9" width="9.28571428571429" style="48" customWidth="1"/>
    <col min="10" max="11" width="10.2857142857143" style="48" customWidth="1"/>
    <col min="12" max="12" width="14.2857142857143" style="48" customWidth="1"/>
    <col min="13" max="13" width="11.8571428571429" style="48" customWidth="1"/>
    <col min="14" max="14" width="12.8571428571429" style="106" customWidth="1"/>
  </cols>
  <sheetData>
    <row r="1" spans="1:14">
      <c r="A1" s="29" t="s">
        <v>28</v>
      </c>
      <c r="B1" s="107" t="str">
        <f>'ВСЕ затраты'!B1</f>
        <v>25-26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23"/>
    </row>
    <row r="2" spans="1:14">
      <c r="A2" s="31"/>
      <c r="B2" s="9" t="s">
        <v>9</v>
      </c>
      <c r="C2" s="56" t="s">
        <v>14</v>
      </c>
      <c r="D2" s="75" t="s">
        <v>15</v>
      </c>
      <c r="E2" s="56" t="s">
        <v>16</v>
      </c>
      <c r="F2" s="56" t="s">
        <v>17</v>
      </c>
      <c r="G2" s="56" t="s">
        <v>18</v>
      </c>
      <c r="H2" s="56" t="s">
        <v>19</v>
      </c>
      <c r="I2" s="56" t="s">
        <v>4</v>
      </c>
      <c r="J2" s="56" t="s">
        <v>5</v>
      </c>
      <c r="K2" s="56" t="s">
        <v>6</v>
      </c>
      <c r="L2" s="56" t="s">
        <v>7</v>
      </c>
      <c r="M2" s="56" t="s">
        <v>8</v>
      </c>
      <c r="N2" s="124" t="s">
        <v>122</v>
      </c>
    </row>
    <row r="3" spans="1:14">
      <c r="A3" s="109" t="s">
        <v>123</v>
      </c>
      <c r="B3" s="110">
        <v>11000</v>
      </c>
      <c r="C3" s="110"/>
      <c r="D3" s="111"/>
      <c r="E3" s="110"/>
      <c r="F3" s="110"/>
      <c r="G3" s="110"/>
      <c r="H3" s="110"/>
      <c r="I3" s="110"/>
      <c r="J3" s="110"/>
      <c r="K3" s="110"/>
      <c r="L3" s="110"/>
      <c r="M3" s="110"/>
      <c r="N3" s="125">
        <f t="shared" ref="N3:N18" si="0">SUM(B3:M3)</f>
        <v>11000</v>
      </c>
    </row>
    <row r="4" spans="1:14">
      <c r="A4" s="109" t="s">
        <v>124</v>
      </c>
      <c r="B4" s="110">
        <v>20000</v>
      </c>
      <c r="C4" s="112"/>
      <c r="D4" s="113"/>
      <c r="E4" s="112"/>
      <c r="F4" s="112"/>
      <c r="G4" s="112"/>
      <c r="H4" s="112"/>
      <c r="I4" s="112"/>
      <c r="J4" s="112"/>
      <c r="K4" s="112"/>
      <c r="L4" s="112"/>
      <c r="M4" s="112"/>
      <c r="N4" s="125">
        <f t="shared" si="0"/>
        <v>20000</v>
      </c>
    </row>
    <row r="5" spans="1:14">
      <c r="A5" s="109" t="s">
        <v>125</v>
      </c>
      <c r="B5" s="110">
        <v>12274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25">
        <f t="shared" si="0"/>
        <v>12274</v>
      </c>
    </row>
    <row r="6" spans="1:14">
      <c r="A6" s="109" t="s">
        <v>126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25">
        <f t="shared" si="0"/>
        <v>0</v>
      </c>
    </row>
    <row r="7" spans="1:14">
      <c r="A7" s="114" t="s">
        <v>127</v>
      </c>
      <c r="B7" s="9">
        <v>1290</v>
      </c>
      <c r="C7" s="37"/>
      <c r="D7" s="38"/>
      <c r="E7" s="37"/>
      <c r="F7" s="37"/>
      <c r="G7" s="37"/>
      <c r="H7" s="37"/>
      <c r="I7" s="37"/>
      <c r="J7" s="37"/>
      <c r="K7" s="37"/>
      <c r="L7" s="37"/>
      <c r="M7" s="37"/>
      <c r="N7" s="125">
        <f t="shared" si="0"/>
        <v>1290</v>
      </c>
    </row>
    <row r="8" spans="1:14">
      <c r="A8" s="40" t="s">
        <v>128</v>
      </c>
      <c r="B8" s="9">
        <v>750</v>
      </c>
      <c r="C8" s="9"/>
      <c r="D8" s="76"/>
      <c r="E8" s="9"/>
      <c r="F8" s="9"/>
      <c r="G8" s="9"/>
      <c r="H8" s="9"/>
      <c r="I8" s="9"/>
      <c r="J8" s="9"/>
      <c r="K8" s="9"/>
      <c r="L8" s="9"/>
      <c r="M8" s="9"/>
      <c r="N8" s="125">
        <f t="shared" si="0"/>
        <v>750</v>
      </c>
    </row>
    <row r="9" spans="1:14">
      <c r="A9" s="115" t="s">
        <v>129</v>
      </c>
      <c r="B9" s="9"/>
      <c r="C9" s="37"/>
      <c r="D9" s="38"/>
      <c r="E9" s="37"/>
      <c r="F9" s="37"/>
      <c r="G9" s="37"/>
      <c r="H9" s="37"/>
      <c r="I9" s="37"/>
      <c r="J9" s="37"/>
      <c r="K9" s="37"/>
      <c r="L9" s="37"/>
      <c r="M9" s="37"/>
      <c r="N9" s="125">
        <f t="shared" si="0"/>
        <v>0</v>
      </c>
    </row>
    <row r="10" spans="1:14">
      <c r="A10" s="40" t="s">
        <v>130</v>
      </c>
      <c r="B10" s="9">
        <v>45000</v>
      </c>
      <c r="C10" s="37"/>
      <c r="D10" s="38"/>
      <c r="E10" s="37"/>
      <c r="F10" s="37"/>
      <c r="G10" s="37"/>
      <c r="H10" s="37"/>
      <c r="I10" s="37"/>
      <c r="J10" s="37"/>
      <c r="K10" s="37"/>
      <c r="L10" s="37"/>
      <c r="M10" s="37"/>
      <c r="N10" s="125">
        <f t="shared" si="0"/>
        <v>45000</v>
      </c>
    </row>
    <row r="11" spans="1:14">
      <c r="A11" s="40" t="s">
        <v>131</v>
      </c>
      <c r="B11" s="9">
        <v>698</v>
      </c>
      <c r="C11" s="37"/>
      <c r="D11" s="38"/>
      <c r="E11" s="37"/>
      <c r="F11" s="37"/>
      <c r="G11" s="37"/>
      <c r="H11" s="37"/>
      <c r="I11" s="37"/>
      <c r="J11" s="37"/>
      <c r="K11" s="37"/>
      <c r="L11" s="37"/>
      <c r="M11" s="37"/>
      <c r="N11" s="125">
        <f t="shared" si="0"/>
        <v>698</v>
      </c>
    </row>
    <row r="12" spans="1:14">
      <c r="A12" s="116" t="s">
        <v>132</v>
      </c>
      <c r="B12" s="9"/>
      <c r="C12" s="37"/>
      <c r="D12" s="38"/>
      <c r="E12" s="37"/>
      <c r="F12" s="37"/>
      <c r="G12" s="37"/>
      <c r="H12" s="37"/>
      <c r="I12" s="37"/>
      <c r="J12" s="37"/>
      <c r="K12" s="37"/>
      <c r="L12" s="37"/>
      <c r="M12" s="37"/>
      <c r="N12" s="125">
        <f t="shared" si="0"/>
        <v>0</v>
      </c>
    </row>
    <row r="13" spans="1:14">
      <c r="A13" s="117" t="s">
        <v>133</v>
      </c>
      <c r="B13" s="9"/>
      <c r="C13" s="37"/>
      <c r="D13" s="38"/>
      <c r="E13" s="37"/>
      <c r="F13" s="37"/>
      <c r="G13" s="37"/>
      <c r="H13" s="37"/>
      <c r="I13" s="37"/>
      <c r="J13" s="37"/>
      <c r="K13" s="37"/>
      <c r="L13" s="37"/>
      <c r="M13" s="37"/>
      <c r="N13" s="125">
        <f t="shared" si="0"/>
        <v>0</v>
      </c>
    </row>
    <row r="14" spans="1:14">
      <c r="A14" s="116" t="s">
        <v>134</v>
      </c>
      <c r="B14" s="9">
        <v>1608</v>
      </c>
      <c r="C14" s="37"/>
      <c r="D14" s="38"/>
      <c r="E14" s="37"/>
      <c r="F14" s="37"/>
      <c r="G14" s="37"/>
      <c r="H14" s="37"/>
      <c r="I14" s="37"/>
      <c r="J14" s="37"/>
      <c r="K14" s="37"/>
      <c r="L14" s="37"/>
      <c r="M14" s="37"/>
      <c r="N14" s="125">
        <f t="shared" si="0"/>
        <v>1608</v>
      </c>
    </row>
    <row r="15" spans="1:14">
      <c r="A15" s="118" t="s">
        <v>135</v>
      </c>
      <c r="B15" s="9">
        <v>355</v>
      </c>
      <c r="C15" s="37"/>
      <c r="D15" s="38"/>
      <c r="E15" s="37"/>
      <c r="F15" s="37"/>
      <c r="G15" s="37"/>
      <c r="H15" s="37"/>
      <c r="I15" s="37"/>
      <c r="J15" s="37"/>
      <c r="K15" s="37"/>
      <c r="L15" s="37"/>
      <c r="M15" s="37"/>
      <c r="N15" s="125">
        <f t="shared" si="0"/>
        <v>355</v>
      </c>
    </row>
    <row r="16" spans="1:14">
      <c r="A16" s="116" t="s">
        <v>136</v>
      </c>
      <c r="B16" s="9">
        <v>1595</v>
      </c>
      <c r="C16" s="37"/>
      <c r="D16" s="38"/>
      <c r="E16" s="37"/>
      <c r="F16" s="37"/>
      <c r="G16" s="37"/>
      <c r="H16" s="37"/>
      <c r="I16" s="37"/>
      <c r="J16" s="37"/>
      <c r="K16" s="37"/>
      <c r="L16" s="37"/>
      <c r="M16" s="37"/>
      <c r="N16" s="125">
        <f t="shared" si="0"/>
        <v>1595</v>
      </c>
    </row>
    <row r="17" spans="1:14">
      <c r="A17" s="116" t="s">
        <v>137</v>
      </c>
      <c r="B17" s="9">
        <v>2260</v>
      </c>
      <c r="C17" s="37"/>
      <c r="D17" s="38"/>
      <c r="E17" s="37"/>
      <c r="F17" s="37"/>
      <c r="G17" s="37"/>
      <c r="H17" s="37"/>
      <c r="I17" s="37"/>
      <c r="J17" s="37"/>
      <c r="K17" s="37"/>
      <c r="L17" s="37"/>
      <c r="M17" s="37"/>
      <c r="N17" s="125">
        <f t="shared" si="0"/>
        <v>2260</v>
      </c>
    </row>
    <row r="18" spans="1:14">
      <c r="A18" s="116" t="s">
        <v>138</v>
      </c>
      <c r="B18" s="9">
        <v>420</v>
      </c>
      <c r="C18" s="37"/>
      <c r="D18" s="38"/>
      <c r="E18" s="37"/>
      <c r="F18" s="37"/>
      <c r="G18" s="37"/>
      <c r="H18" s="37"/>
      <c r="I18" s="37"/>
      <c r="J18" s="37"/>
      <c r="K18" s="37"/>
      <c r="L18" s="37"/>
      <c r="M18" s="37"/>
      <c r="N18" s="125">
        <f t="shared" si="0"/>
        <v>420</v>
      </c>
    </row>
    <row r="19" spans="1:14">
      <c r="A19" s="116" t="s">
        <v>139</v>
      </c>
      <c r="B19" s="9">
        <v>1050</v>
      </c>
      <c r="C19" s="37"/>
      <c r="D19" s="38"/>
      <c r="E19" s="37"/>
      <c r="F19" s="37"/>
      <c r="G19" s="37"/>
      <c r="H19" s="37"/>
      <c r="I19" s="37"/>
      <c r="J19" s="37"/>
      <c r="K19" s="37"/>
      <c r="L19" s="37"/>
      <c r="M19" s="37"/>
      <c r="N19" s="125">
        <f t="shared" ref="N19:N39" si="1">SUM(B19:M19)</f>
        <v>1050</v>
      </c>
    </row>
    <row r="20" spans="1:14">
      <c r="A20" s="119" t="s">
        <v>140</v>
      </c>
      <c r="B20" s="9">
        <v>102</v>
      </c>
      <c r="C20" s="37"/>
      <c r="D20" s="38"/>
      <c r="E20" s="37"/>
      <c r="F20" s="37"/>
      <c r="G20" s="37"/>
      <c r="H20" s="37"/>
      <c r="I20" s="37"/>
      <c r="J20" s="37"/>
      <c r="K20" s="37"/>
      <c r="L20" s="37"/>
      <c r="M20" s="37"/>
      <c r="N20" s="125">
        <f t="shared" si="1"/>
        <v>102</v>
      </c>
    </row>
    <row r="21" spans="1:14">
      <c r="A21" s="116" t="s">
        <v>141</v>
      </c>
      <c r="B21" s="9">
        <v>60</v>
      </c>
      <c r="C21" s="37"/>
      <c r="D21" s="38"/>
      <c r="E21" s="37"/>
      <c r="F21" s="37"/>
      <c r="G21" s="37"/>
      <c r="H21" s="37"/>
      <c r="I21" s="37"/>
      <c r="J21" s="37"/>
      <c r="K21" s="37"/>
      <c r="L21" s="37"/>
      <c r="M21" s="37"/>
      <c r="N21" s="125">
        <f t="shared" si="1"/>
        <v>60</v>
      </c>
    </row>
    <row r="22" spans="1:14">
      <c r="A22" s="116" t="s">
        <v>142</v>
      </c>
      <c r="B22" s="9">
        <v>382</v>
      </c>
      <c r="C22" s="37"/>
      <c r="D22" s="38"/>
      <c r="E22" s="37"/>
      <c r="F22" s="37"/>
      <c r="G22" s="37"/>
      <c r="H22" s="37"/>
      <c r="I22" s="37"/>
      <c r="J22" s="37"/>
      <c r="K22" s="37"/>
      <c r="L22" s="37"/>
      <c r="M22" s="37"/>
      <c r="N22" s="125">
        <f t="shared" si="1"/>
        <v>382</v>
      </c>
    </row>
    <row r="23" spans="1:14">
      <c r="A23" s="116" t="s">
        <v>143</v>
      </c>
      <c r="B23" s="9">
        <v>338</v>
      </c>
      <c r="C23" s="37"/>
      <c r="D23" s="38"/>
      <c r="E23" s="37"/>
      <c r="F23" s="37"/>
      <c r="G23" s="37"/>
      <c r="H23" s="37"/>
      <c r="I23" s="37"/>
      <c r="J23" s="37"/>
      <c r="K23" s="37"/>
      <c r="L23" s="37"/>
      <c r="M23" s="37"/>
      <c r="N23" s="125">
        <f t="shared" si="1"/>
        <v>338</v>
      </c>
    </row>
    <row r="24" spans="1:14">
      <c r="A24" s="116" t="s">
        <v>144</v>
      </c>
      <c r="B24" s="9">
        <v>378</v>
      </c>
      <c r="C24" s="37"/>
      <c r="D24" s="38"/>
      <c r="E24" s="37"/>
      <c r="F24" s="37"/>
      <c r="G24" s="37"/>
      <c r="H24" s="37"/>
      <c r="I24" s="37"/>
      <c r="J24" s="37"/>
      <c r="K24" s="37"/>
      <c r="L24" s="37"/>
      <c r="M24" s="37"/>
      <c r="N24" s="125">
        <f t="shared" si="1"/>
        <v>378</v>
      </c>
    </row>
    <row r="25" spans="1:14">
      <c r="A25" s="115" t="s">
        <v>145</v>
      </c>
      <c r="B25" s="9"/>
      <c r="C25" s="37"/>
      <c r="D25" s="38"/>
      <c r="E25" s="37"/>
      <c r="F25" s="37"/>
      <c r="G25" s="37"/>
      <c r="H25" s="37"/>
      <c r="I25" s="37"/>
      <c r="J25" s="37"/>
      <c r="K25" s="37"/>
      <c r="L25" s="37"/>
      <c r="M25" s="37"/>
      <c r="N25" s="125">
        <f t="shared" si="1"/>
        <v>0</v>
      </c>
    </row>
    <row r="26" spans="1:14">
      <c r="A26" s="116" t="s">
        <v>146</v>
      </c>
      <c r="B26" s="9">
        <v>166</v>
      </c>
      <c r="C26" s="37"/>
      <c r="D26" s="38"/>
      <c r="E26" s="37"/>
      <c r="F26" s="37"/>
      <c r="G26" s="37"/>
      <c r="H26" s="37"/>
      <c r="I26" s="37"/>
      <c r="J26" s="37"/>
      <c r="K26" s="37"/>
      <c r="L26" s="37"/>
      <c r="M26" s="37"/>
      <c r="N26" s="125">
        <f t="shared" si="1"/>
        <v>166</v>
      </c>
    </row>
    <row r="27" spans="1:14">
      <c r="A27" s="116" t="s">
        <v>147</v>
      </c>
      <c r="B27" s="9">
        <v>25604</v>
      </c>
      <c r="C27" s="37"/>
      <c r="D27" s="38"/>
      <c r="E27" s="37"/>
      <c r="F27" s="37"/>
      <c r="G27" s="37"/>
      <c r="H27" s="37"/>
      <c r="I27" s="37"/>
      <c r="J27" s="37"/>
      <c r="K27" s="37"/>
      <c r="L27" s="37"/>
      <c r="M27" s="37"/>
      <c r="N27" s="125">
        <f t="shared" si="1"/>
        <v>25604</v>
      </c>
    </row>
    <row r="28" spans="1:14">
      <c r="A28" s="116" t="s">
        <v>148</v>
      </c>
      <c r="B28" s="9">
        <v>309</v>
      </c>
      <c r="C28" s="37"/>
      <c r="D28" s="38"/>
      <c r="E28" s="37"/>
      <c r="F28" s="37"/>
      <c r="G28" s="37"/>
      <c r="H28" s="37"/>
      <c r="I28" s="37"/>
      <c r="J28" s="37"/>
      <c r="K28" s="37"/>
      <c r="L28" s="37"/>
      <c r="M28" s="37"/>
      <c r="N28" s="125">
        <f t="shared" si="1"/>
        <v>309</v>
      </c>
    </row>
    <row r="29" spans="1:14">
      <c r="A29" s="116" t="s">
        <v>149</v>
      </c>
      <c r="B29" s="9">
        <v>579</v>
      </c>
      <c r="C29" s="37"/>
      <c r="D29" s="38"/>
      <c r="E29" s="37"/>
      <c r="F29" s="37"/>
      <c r="G29" s="37"/>
      <c r="H29" s="37"/>
      <c r="I29" s="37"/>
      <c r="J29" s="37"/>
      <c r="K29" s="37"/>
      <c r="L29" s="37"/>
      <c r="M29" s="37"/>
      <c r="N29" s="125">
        <f t="shared" si="1"/>
        <v>579</v>
      </c>
    </row>
    <row r="30" spans="1:14">
      <c r="A30" s="116" t="s">
        <v>150</v>
      </c>
      <c r="B30" s="9">
        <v>6224</v>
      </c>
      <c r="C30" s="37"/>
      <c r="D30" s="38"/>
      <c r="E30" s="37"/>
      <c r="F30" s="37"/>
      <c r="G30" s="37"/>
      <c r="H30" s="37"/>
      <c r="I30" s="37"/>
      <c r="J30" s="37"/>
      <c r="K30" s="37"/>
      <c r="L30" s="37"/>
      <c r="M30" s="37"/>
      <c r="N30" s="125">
        <f t="shared" si="1"/>
        <v>6224</v>
      </c>
    </row>
    <row r="31" spans="1:14">
      <c r="A31" s="116" t="s">
        <v>151</v>
      </c>
      <c r="B31" s="9">
        <v>3038</v>
      </c>
      <c r="C31" s="37"/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125">
        <f t="shared" si="1"/>
        <v>3038</v>
      </c>
    </row>
    <row r="32" spans="1:14">
      <c r="A32" s="116" t="s">
        <v>152</v>
      </c>
      <c r="B32" s="9">
        <v>1044</v>
      </c>
      <c r="C32" s="37"/>
      <c r="D32" s="38"/>
      <c r="E32" s="37"/>
      <c r="F32" s="37"/>
      <c r="G32" s="37"/>
      <c r="H32" s="37"/>
      <c r="I32" s="37"/>
      <c r="J32" s="37"/>
      <c r="K32" s="37"/>
      <c r="L32" s="37"/>
      <c r="M32" s="37"/>
      <c r="N32" s="125">
        <f t="shared" si="1"/>
        <v>1044</v>
      </c>
    </row>
    <row r="33" spans="1:14">
      <c r="A33" s="116" t="s">
        <v>153</v>
      </c>
      <c r="B33" s="9">
        <v>1328</v>
      </c>
      <c r="C33" s="37"/>
      <c r="D33" s="38"/>
      <c r="E33" s="37"/>
      <c r="F33" s="37"/>
      <c r="G33" s="37"/>
      <c r="H33" s="37"/>
      <c r="I33" s="37"/>
      <c r="J33" s="37"/>
      <c r="K33" s="37"/>
      <c r="L33" s="37"/>
      <c r="M33" s="37"/>
      <c r="N33" s="125">
        <f t="shared" si="1"/>
        <v>1328</v>
      </c>
    </row>
    <row r="34" spans="1:14">
      <c r="A34" s="116" t="s">
        <v>154</v>
      </c>
      <c r="B34" s="9">
        <v>1447</v>
      </c>
      <c r="C34" s="37"/>
      <c r="D34" s="38"/>
      <c r="E34" s="37"/>
      <c r="F34" s="37"/>
      <c r="G34" s="37"/>
      <c r="H34" s="37"/>
      <c r="I34" s="37"/>
      <c r="J34" s="37"/>
      <c r="K34" s="37"/>
      <c r="L34" s="37"/>
      <c r="M34" s="37"/>
      <c r="N34" s="125">
        <f t="shared" si="1"/>
        <v>1447</v>
      </c>
    </row>
    <row r="35" spans="1:14">
      <c r="A35" s="116" t="s">
        <v>155</v>
      </c>
      <c r="B35" s="9">
        <v>200</v>
      </c>
      <c r="C35" s="37"/>
      <c r="D35" s="38"/>
      <c r="E35" s="37"/>
      <c r="F35" s="37"/>
      <c r="G35" s="37"/>
      <c r="H35" s="37"/>
      <c r="I35" s="37"/>
      <c r="J35" s="37"/>
      <c r="K35" s="37"/>
      <c r="L35" s="37"/>
      <c r="M35" s="37"/>
      <c r="N35" s="125">
        <f t="shared" si="1"/>
        <v>200</v>
      </c>
    </row>
    <row r="36" spans="1:14">
      <c r="A36" s="120" t="s">
        <v>156</v>
      </c>
      <c r="B36" s="20">
        <v>1500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25">
        <f t="shared" si="1"/>
        <v>1500</v>
      </c>
    </row>
    <row r="37" spans="1:14">
      <c r="A37" s="120" t="s">
        <v>157</v>
      </c>
      <c r="B37" s="20">
        <v>200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25">
        <f t="shared" si="1"/>
        <v>200</v>
      </c>
    </row>
    <row r="38" spans="1:14">
      <c r="A38" s="120" t="s">
        <v>158</v>
      </c>
      <c r="B38" s="20">
        <v>1400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25">
        <f t="shared" si="1"/>
        <v>1400</v>
      </c>
    </row>
    <row r="39" spans="1:14">
      <c r="A39" s="120" t="s">
        <v>159</v>
      </c>
      <c r="B39" s="20">
        <v>183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25">
        <f t="shared" si="1"/>
        <v>183</v>
      </c>
    </row>
    <row r="40" spans="1:14">
      <c r="A40" s="121" t="s">
        <v>160</v>
      </c>
      <c r="B40" s="9">
        <v>4350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125">
        <f t="shared" ref="N40:N57" si="2">SUM(B40:M40)</f>
        <v>4350</v>
      </c>
    </row>
    <row r="41" spans="1:14">
      <c r="A41" s="12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25">
        <f t="shared" si="2"/>
        <v>0</v>
      </c>
    </row>
    <row r="42" spans="1:14">
      <c r="A42" s="12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25">
        <f t="shared" si="2"/>
        <v>0</v>
      </c>
    </row>
    <row r="43" spans="1:14">
      <c r="A43" s="12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125">
        <f t="shared" si="2"/>
        <v>0</v>
      </c>
    </row>
    <row r="44" spans="1:14">
      <c r="A44" s="12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25">
        <f t="shared" si="2"/>
        <v>0</v>
      </c>
    </row>
    <row r="45" spans="1:14">
      <c r="A45" s="12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125">
        <f t="shared" si="2"/>
        <v>0</v>
      </c>
    </row>
    <row r="46" spans="1:14">
      <c r="A46" s="12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125">
        <f t="shared" si="2"/>
        <v>0</v>
      </c>
    </row>
    <row r="47" spans="1:14">
      <c r="A47" s="121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125">
        <f t="shared" si="2"/>
        <v>0</v>
      </c>
    </row>
    <row r="48" spans="1:14">
      <c r="A48" s="121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125">
        <f t="shared" si="2"/>
        <v>0</v>
      </c>
    </row>
    <row r="49" spans="1:14">
      <c r="A49" s="12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25">
        <f t="shared" si="2"/>
        <v>0</v>
      </c>
    </row>
    <row r="50" spans="1:14">
      <c r="A50" s="121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125">
        <f t="shared" si="2"/>
        <v>0</v>
      </c>
    </row>
    <row r="51" spans="1:14">
      <c r="A51" s="12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125"/>
    </row>
    <row r="52" spans="1:14">
      <c r="A52" s="121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125">
        <f t="shared" si="2"/>
        <v>0</v>
      </c>
    </row>
    <row r="53" spans="1:14">
      <c r="A53" s="121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125">
        <f t="shared" si="2"/>
        <v>0</v>
      </c>
    </row>
    <row r="54" spans="1:14">
      <c r="A54" s="1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25">
        <f t="shared" si="2"/>
        <v>0</v>
      </c>
    </row>
    <row r="55" spans="1:14">
      <c r="A55" s="12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25">
        <f t="shared" si="2"/>
        <v>0</v>
      </c>
    </row>
    <row r="56" spans="1:14">
      <c r="A56" s="12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25">
        <f t="shared" si="2"/>
        <v>0</v>
      </c>
    </row>
    <row r="57" spans="1:14">
      <c r="A57" s="121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125">
        <f t="shared" si="2"/>
        <v>0</v>
      </c>
    </row>
    <row r="58" spans="1:14">
      <c r="A58" s="12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37">
        <f t="shared" ref="N58:N148" si="3">SUM(B58:M58)</f>
        <v>0</v>
      </c>
    </row>
    <row r="59" spans="1:14">
      <c r="A59" s="12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37">
        <f t="shared" si="3"/>
        <v>0</v>
      </c>
    </row>
    <row r="60" spans="1:14">
      <c r="A60" s="122"/>
      <c r="B60" s="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37">
        <f t="shared" si="3"/>
        <v>0</v>
      </c>
    </row>
    <row r="61" spans="1:14">
      <c r="A61" s="121"/>
      <c r="B61" s="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37">
        <f t="shared" si="3"/>
        <v>0</v>
      </c>
    </row>
    <row r="62" spans="1:14">
      <c r="A62" s="122"/>
      <c r="B62" s="9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>
        <f t="shared" si="3"/>
        <v>0</v>
      </c>
    </row>
    <row r="63" spans="1:14">
      <c r="A63" s="121"/>
      <c r="B63" s="9"/>
      <c r="C63" s="9"/>
      <c r="D63" s="41"/>
      <c r="E63" s="9"/>
      <c r="F63" s="9"/>
      <c r="G63" s="9"/>
      <c r="H63" s="9"/>
      <c r="I63" s="9"/>
      <c r="J63" s="9"/>
      <c r="K63" s="9"/>
      <c r="L63" s="9"/>
      <c r="M63" s="9"/>
      <c r="N63" s="37">
        <f t="shared" si="3"/>
        <v>0</v>
      </c>
    </row>
    <row r="64" spans="1:14">
      <c r="A64" s="122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37">
        <f t="shared" si="3"/>
        <v>0</v>
      </c>
    </row>
    <row r="65" spans="1:14">
      <c r="A65" s="121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37">
        <f t="shared" si="3"/>
        <v>0</v>
      </c>
    </row>
    <row r="66" spans="1:14">
      <c r="A66" s="120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37">
        <f t="shared" si="3"/>
        <v>0</v>
      </c>
    </row>
    <row r="67" spans="1:14">
      <c r="A67" s="12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37">
        <f t="shared" si="3"/>
        <v>0</v>
      </c>
    </row>
    <row r="68" spans="1:14">
      <c r="A68" s="120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37">
        <f t="shared" si="3"/>
        <v>0</v>
      </c>
    </row>
    <row r="69" spans="1:14">
      <c r="A69" s="121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37">
        <f t="shared" si="3"/>
        <v>0</v>
      </c>
    </row>
    <row r="70" spans="1:14">
      <c r="A70" s="120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37">
        <f t="shared" si="3"/>
        <v>0</v>
      </c>
    </row>
    <row r="71" spans="1:14">
      <c r="A71" s="121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37">
        <f t="shared" si="3"/>
        <v>0</v>
      </c>
    </row>
    <row r="72" spans="1:14">
      <c r="A72" s="122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37">
        <f t="shared" si="3"/>
        <v>0</v>
      </c>
    </row>
    <row r="73" spans="1:14">
      <c r="A73" s="121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37">
        <f t="shared" si="3"/>
        <v>0</v>
      </c>
    </row>
    <row r="74" spans="1:14">
      <c r="A74" s="122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37">
        <f t="shared" si="3"/>
        <v>0</v>
      </c>
    </row>
    <row r="75" spans="1:14">
      <c r="A75" s="121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37">
        <f t="shared" si="3"/>
        <v>0</v>
      </c>
    </row>
    <row r="76" spans="1:14">
      <c r="A76" s="120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37">
        <f t="shared" si="3"/>
        <v>0</v>
      </c>
    </row>
    <row r="77" spans="1:14">
      <c r="A77" s="121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37">
        <f t="shared" si="3"/>
        <v>0</v>
      </c>
    </row>
    <row r="78" spans="1:14">
      <c r="A78" s="121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37">
        <f t="shared" si="3"/>
        <v>0</v>
      </c>
    </row>
    <row r="79" spans="1:14">
      <c r="A79" s="122"/>
      <c r="B79" s="9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>
        <f t="shared" si="3"/>
        <v>0</v>
      </c>
    </row>
    <row r="80" spans="1:14">
      <c r="A80" s="121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>
        <f t="shared" si="3"/>
        <v>0</v>
      </c>
    </row>
    <row r="81" spans="1:14">
      <c r="A81" s="122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>
        <f t="shared" si="3"/>
        <v>0</v>
      </c>
    </row>
    <row r="82" spans="1:14">
      <c r="A82" s="121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>
        <f t="shared" si="3"/>
        <v>0</v>
      </c>
    </row>
    <row r="83" spans="1:14">
      <c r="A83" s="122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>
        <f t="shared" si="3"/>
        <v>0</v>
      </c>
    </row>
    <row r="84" spans="1:14">
      <c r="A84" s="40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>
        <f t="shared" si="3"/>
        <v>0</v>
      </c>
    </row>
    <row r="85" spans="1:14">
      <c r="A85" s="40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>
        <f t="shared" si="3"/>
        <v>0</v>
      </c>
    </row>
    <row r="86" spans="1:14">
      <c r="A86" s="40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>
        <f t="shared" si="3"/>
        <v>0</v>
      </c>
    </row>
    <row r="87" spans="1:14">
      <c r="A87" s="40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>
        <f t="shared" si="3"/>
        <v>0</v>
      </c>
    </row>
    <row r="88" spans="1:14">
      <c r="A88" s="40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>
        <f t="shared" si="3"/>
        <v>0</v>
      </c>
    </row>
    <row r="89" spans="1:14">
      <c r="A89" s="40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>
        <f t="shared" si="3"/>
        <v>0</v>
      </c>
    </row>
    <row r="90" spans="1:14">
      <c r="A90" s="40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>
        <f t="shared" si="3"/>
        <v>0</v>
      </c>
    </row>
    <row r="91" spans="1:14">
      <c r="A91" s="40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>
        <f t="shared" si="3"/>
        <v>0</v>
      </c>
    </row>
    <row r="92" spans="1:14">
      <c r="A92" s="40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>
        <f t="shared" si="3"/>
        <v>0</v>
      </c>
    </row>
    <row r="93" spans="1:14">
      <c r="A93" s="40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>
        <f t="shared" si="3"/>
        <v>0</v>
      </c>
    </row>
    <row r="94" spans="1:14">
      <c r="A94" s="40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>
        <f t="shared" si="3"/>
        <v>0</v>
      </c>
    </row>
    <row r="95" spans="1:14">
      <c r="A95" s="40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>
        <f t="shared" si="3"/>
        <v>0</v>
      </c>
    </row>
    <row r="96" spans="1:14">
      <c r="A96" s="40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>
        <f t="shared" si="3"/>
        <v>0</v>
      </c>
    </row>
    <row r="97" spans="1:14">
      <c r="A97" s="40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>
        <f t="shared" si="3"/>
        <v>0</v>
      </c>
    </row>
    <row r="98" spans="1:14">
      <c r="A98" s="40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>
        <f t="shared" si="3"/>
        <v>0</v>
      </c>
    </row>
    <row r="99" spans="1:14">
      <c r="A99" s="40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>
        <f t="shared" si="3"/>
        <v>0</v>
      </c>
    </row>
    <row r="100" spans="1:14">
      <c r="A100" s="40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>
        <f t="shared" si="3"/>
        <v>0</v>
      </c>
    </row>
    <row r="101" spans="1:14">
      <c r="A101" s="40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>
        <f t="shared" si="3"/>
        <v>0</v>
      </c>
    </row>
    <row r="102" spans="1:14">
      <c r="A102" s="40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>
        <f t="shared" si="3"/>
        <v>0</v>
      </c>
    </row>
    <row r="103" spans="1:14">
      <c r="A103" s="40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>
        <f t="shared" si="3"/>
        <v>0</v>
      </c>
    </row>
    <row r="104" spans="1:14">
      <c r="A104" s="40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>
        <f t="shared" si="3"/>
        <v>0</v>
      </c>
    </row>
    <row r="105" spans="1:14">
      <c r="A105" s="40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>
        <f t="shared" si="3"/>
        <v>0</v>
      </c>
    </row>
    <row r="106" spans="1:14">
      <c r="A106" s="40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>
        <f t="shared" si="3"/>
        <v>0</v>
      </c>
    </row>
    <row r="107" spans="1:14">
      <c r="A107" s="126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37">
        <f t="shared" si="3"/>
        <v>0</v>
      </c>
    </row>
    <row r="108" spans="1:14">
      <c r="A108" s="127"/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37">
        <f t="shared" si="3"/>
        <v>0</v>
      </c>
    </row>
    <row r="109" spans="1:14">
      <c r="A109" s="127"/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37">
        <f t="shared" si="3"/>
        <v>0</v>
      </c>
    </row>
    <row r="110" spans="1:14">
      <c r="A110" s="127"/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37">
        <f t="shared" si="3"/>
        <v>0</v>
      </c>
    </row>
    <row r="111" spans="1:14">
      <c r="A111" s="127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37">
        <f t="shared" si="3"/>
        <v>0</v>
      </c>
    </row>
    <row r="112" spans="1:14">
      <c r="A112" s="127"/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37">
        <f t="shared" si="3"/>
        <v>0</v>
      </c>
    </row>
    <row r="113" spans="1:14">
      <c r="A113" s="127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37">
        <f t="shared" si="3"/>
        <v>0</v>
      </c>
    </row>
    <row r="114" spans="1:14">
      <c r="A114" s="127"/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37">
        <f t="shared" si="3"/>
        <v>0</v>
      </c>
    </row>
    <row r="115" spans="1:14">
      <c r="A115" s="127"/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37">
        <f t="shared" si="3"/>
        <v>0</v>
      </c>
    </row>
    <row r="116" spans="1:14">
      <c r="A116" s="127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37">
        <f t="shared" si="3"/>
        <v>0</v>
      </c>
    </row>
    <row r="117" spans="1:14">
      <c r="A117" s="127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37">
        <f t="shared" si="3"/>
        <v>0</v>
      </c>
    </row>
    <row r="118" spans="1:14">
      <c r="A118" s="127"/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37">
        <f t="shared" si="3"/>
        <v>0</v>
      </c>
    </row>
    <row r="119" spans="1:14">
      <c r="A119" s="127"/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37">
        <f t="shared" si="3"/>
        <v>0</v>
      </c>
    </row>
    <row r="120" spans="1:14">
      <c r="A120" s="127"/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37">
        <f t="shared" si="3"/>
        <v>0</v>
      </c>
    </row>
    <row r="121" spans="1:14">
      <c r="A121" s="127"/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37">
        <f t="shared" si="3"/>
        <v>0</v>
      </c>
    </row>
    <row r="122" spans="1:14">
      <c r="A122" s="127"/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37">
        <f t="shared" si="3"/>
        <v>0</v>
      </c>
    </row>
    <row r="123" spans="1:14">
      <c r="A123" s="127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37">
        <f t="shared" si="3"/>
        <v>0</v>
      </c>
    </row>
    <row r="124" spans="1:14">
      <c r="A124" s="129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37">
        <f t="shared" si="3"/>
        <v>0</v>
      </c>
    </row>
    <row r="125" spans="1:14">
      <c r="A125" s="129"/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37">
        <f t="shared" si="3"/>
        <v>0</v>
      </c>
    </row>
    <row r="126" spans="1:14">
      <c r="A126" s="129"/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37">
        <f t="shared" si="3"/>
        <v>0</v>
      </c>
    </row>
    <row r="127" spans="1:14">
      <c r="A127" s="129"/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37">
        <f t="shared" si="3"/>
        <v>0</v>
      </c>
    </row>
    <row r="128" spans="1:14">
      <c r="A128" s="129"/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37">
        <f t="shared" si="3"/>
        <v>0</v>
      </c>
    </row>
    <row r="129" spans="1:14">
      <c r="A129" s="129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37">
        <f t="shared" si="3"/>
        <v>0</v>
      </c>
    </row>
    <row r="130" spans="1:14">
      <c r="A130" s="129"/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37">
        <f t="shared" si="3"/>
        <v>0</v>
      </c>
    </row>
    <row r="131" spans="1:14">
      <c r="A131" s="129"/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37">
        <f t="shared" si="3"/>
        <v>0</v>
      </c>
    </row>
    <row r="132" spans="1:14">
      <c r="A132" s="129"/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37">
        <f t="shared" si="3"/>
        <v>0</v>
      </c>
    </row>
    <row r="133" spans="1:14">
      <c r="A133" s="129"/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37">
        <f t="shared" si="3"/>
        <v>0</v>
      </c>
    </row>
    <row r="134" spans="1:14">
      <c r="A134" s="129"/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37">
        <f t="shared" si="3"/>
        <v>0</v>
      </c>
    </row>
    <row r="135" spans="1:14">
      <c r="A135" s="129"/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37">
        <f t="shared" si="3"/>
        <v>0</v>
      </c>
    </row>
    <row r="136" spans="1:14">
      <c r="A136" s="129"/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37">
        <f t="shared" si="3"/>
        <v>0</v>
      </c>
    </row>
    <row r="137" spans="1:14">
      <c r="A137" s="129"/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37">
        <f t="shared" si="3"/>
        <v>0</v>
      </c>
    </row>
    <row r="138" spans="1:14">
      <c r="A138" s="129"/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37">
        <f t="shared" si="3"/>
        <v>0</v>
      </c>
    </row>
    <row r="139" spans="1:14">
      <c r="A139" s="129"/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37">
        <f t="shared" si="3"/>
        <v>0</v>
      </c>
    </row>
    <row r="140" spans="1:14">
      <c r="A140" s="129"/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37">
        <f t="shared" si="3"/>
        <v>0</v>
      </c>
    </row>
    <row r="141" spans="1:14">
      <c r="A141" s="129"/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37">
        <f t="shared" si="3"/>
        <v>0</v>
      </c>
    </row>
    <row r="142" spans="1:14">
      <c r="A142" s="129"/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37">
        <f t="shared" si="3"/>
        <v>0</v>
      </c>
    </row>
    <row r="143" spans="1:14">
      <c r="A143" s="129"/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37">
        <f t="shared" si="3"/>
        <v>0</v>
      </c>
    </row>
    <row r="144" spans="1:14">
      <c r="A144" s="129"/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37">
        <f t="shared" si="3"/>
        <v>0</v>
      </c>
    </row>
    <row r="145" spans="1:14">
      <c r="A145" s="129"/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37">
        <f t="shared" si="3"/>
        <v>0</v>
      </c>
    </row>
    <row r="146" spans="1:14">
      <c r="A146" s="129"/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37">
        <f t="shared" si="3"/>
        <v>0</v>
      </c>
    </row>
    <row r="147" spans="1:14">
      <c r="A147" s="129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37"/>
    </row>
    <row r="148" spans="1:14">
      <c r="A148" s="129"/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37">
        <f t="shared" si="3"/>
        <v>0</v>
      </c>
    </row>
    <row r="149" spans="1:14">
      <c r="A149" s="29" t="s">
        <v>122</v>
      </c>
      <c r="B149" s="34">
        <f>SUM(B1:B148)</f>
        <v>147132</v>
      </c>
      <c r="C149" s="34">
        <f t="shared" ref="C149:H149" si="4">SUM(C1:C107)</f>
        <v>0</v>
      </c>
      <c r="D149" s="34">
        <f t="shared" si="4"/>
        <v>0</v>
      </c>
      <c r="E149" s="34">
        <f t="shared" si="4"/>
        <v>0</v>
      </c>
      <c r="F149" s="34">
        <f t="shared" si="4"/>
        <v>0</v>
      </c>
      <c r="G149" s="34">
        <f t="shared" si="4"/>
        <v>0</v>
      </c>
      <c r="H149" s="34">
        <f t="shared" si="4"/>
        <v>0</v>
      </c>
      <c r="I149" s="34">
        <f>SUM(I1:I113)</f>
        <v>0</v>
      </c>
      <c r="J149" s="34">
        <f>SUM(J1:J117)</f>
        <v>0</v>
      </c>
      <c r="K149" s="34">
        <f>SUM(K3:K127)</f>
        <v>0</v>
      </c>
      <c r="L149" s="34">
        <f>SUM(L1:L143)</f>
        <v>0</v>
      </c>
      <c r="M149" s="34">
        <f>SUM(M1:M148)</f>
        <v>0</v>
      </c>
      <c r="N149" s="130">
        <f>SUM(N1:N148)</f>
        <v>147132</v>
      </c>
    </row>
    <row r="150" spans="14:14">
      <c r="N150" s="106">
        <f>B149+C149+D149+E149+F149+G149+H149+I149+J149+K149+L149+M149</f>
        <v>147132</v>
      </c>
    </row>
  </sheetData>
  <autoFilter xmlns:etc="http://www.wps.cn/officeDocument/2017/etCustomData" ref="A1:A150" etc:filterBottomFollowUsedRange="0">
    <extLst/>
  </autoFilter>
  <pageMargins left="0.7" right="0.7" top="0.75" bottom="0.75" header="0.3" footer="0.3"/>
  <pageSetup paperSize="9" scale="71" firstPageNumber="4294967295" fitToHeight="0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  <pageSetUpPr fitToPage="1"/>
  </sheetPr>
  <dimension ref="A1:N12"/>
  <sheetViews>
    <sheetView workbookViewId="0">
      <selection activeCell="B1" sqref="B1"/>
    </sheetView>
  </sheetViews>
  <sheetFormatPr defaultColWidth="9" defaultRowHeight="15"/>
  <cols>
    <col min="1" max="1" width="29.8571428571429" customWidth="1"/>
    <col min="2" max="2" width="11.5714285714286" style="27" customWidth="1"/>
    <col min="3" max="3" width="10.1428571428571" style="27" customWidth="1"/>
    <col min="4" max="4" width="8.14285714285714" style="27" customWidth="1"/>
    <col min="5" max="5" width="8.28571428571429" style="27" customWidth="1"/>
    <col min="6" max="6" width="8.42857142857143" style="27" customWidth="1"/>
    <col min="7" max="8" width="9.14285714285714" style="27"/>
    <col min="9" max="9" width="8.14285714285714" style="27" customWidth="1"/>
    <col min="10" max="10" width="8.28571428571429" style="27" customWidth="1"/>
    <col min="11" max="11" width="9.28571428571429" style="27" customWidth="1"/>
    <col min="12" max="13" width="9.14285714285714" style="27"/>
    <col min="14" max="14" width="11.8571428571429" style="27" customWidth="1"/>
  </cols>
  <sheetData>
    <row r="1" spans="1:14">
      <c r="A1" s="2" t="s">
        <v>29</v>
      </c>
      <c r="B1" s="3" t="str">
        <f>'ВСЕ затраты'!B1</f>
        <v>25-26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85"/>
    </row>
    <row r="2" spans="1:14">
      <c r="A2" s="5"/>
      <c r="B2" s="32" t="s">
        <v>9</v>
      </c>
      <c r="C2" s="33" t="s">
        <v>14</v>
      </c>
      <c r="D2" s="39" t="s">
        <v>15</v>
      </c>
      <c r="E2" s="33" t="s">
        <v>16</v>
      </c>
      <c r="F2" s="33" t="s">
        <v>17</v>
      </c>
      <c r="G2" s="33" t="s">
        <v>18</v>
      </c>
      <c r="H2" s="33" t="s">
        <v>19</v>
      </c>
      <c r="I2" s="33" t="s">
        <v>4</v>
      </c>
      <c r="J2" s="33" t="s">
        <v>5</v>
      </c>
      <c r="K2" s="33" t="s">
        <v>6</v>
      </c>
      <c r="L2" s="33" t="s">
        <v>7</v>
      </c>
      <c r="M2" s="33" t="s">
        <v>8</v>
      </c>
      <c r="N2" s="33"/>
    </row>
    <row r="3" spans="1:14">
      <c r="A3" s="13" t="s">
        <v>161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7">
        <f>SUM(B3:M3)</f>
        <v>0</v>
      </c>
    </row>
    <row r="4" spans="1:14">
      <c r="A4" s="13" t="s">
        <v>162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7">
        <f t="shared" ref="N4:N7" si="0">SUM(B4:M4)</f>
        <v>0</v>
      </c>
    </row>
    <row r="5" spans="1:14">
      <c r="A5" s="103" t="s">
        <v>163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7">
        <f t="shared" si="0"/>
        <v>0</v>
      </c>
    </row>
    <row r="6" spans="1:14">
      <c r="A6" s="13" t="s">
        <v>164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37">
        <f t="shared" si="0"/>
        <v>0</v>
      </c>
    </row>
    <row r="7" spans="1:14">
      <c r="A7" s="13" t="s">
        <v>165</v>
      </c>
      <c r="B7" s="9"/>
      <c r="C7" s="9"/>
      <c r="D7" s="9"/>
      <c r="E7" s="9"/>
      <c r="F7" s="9"/>
      <c r="G7" s="9"/>
      <c r="H7" s="9"/>
      <c r="I7" s="9"/>
      <c r="J7" s="9"/>
      <c r="K7" s="105"/>
      <c r="L7" s="9"/>
      <c r="M7" s="9"/>
      <c r="N7" s="37">
        <f t="shared" si="0"/>
        <v>0</v>
      </c>
    </row>
    <row r="8" spans="1:14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37"/>
    </row>
    <row r="10" spans="1:14">
      <c r="A10" s="104" t="s">
        <v>122</v>
      </c>
      <c r="B10" s="101">
        <f t="shared" ref="B10:H10" si="1">SUM(B3:B8)</f>
        <v>0</v>
      </c>
      <c r="C10" s="101">
        <f t="shared" si="1"/>
        <v>0</v>
      </c>
      <c r="D10" s="101">
        <f t="shared" si="1"/>
        <v>0</v>
      </c>
      <c r="E10" s="101">
        <f t="shared" si="1"/>
        <v>0</v>
      </c>
      <c r="F10" s="101">
        <f t="shared" si="1"/>
        <v>0</v>
      </c>
      <c r="G10" s="101">
        <f t="shared" si="1"/>
        <v>0</v>
      </c>
      <c r="H10" s="101">
        <f t="shared" si="1"/>
        <v>0</v>
      </c>
      <c r="I10" s="101">
        <f t="shared" ref="I10:N10" si="2">SUM(I3:I8)</f>
        <v>0</v>
      </c>
      <c r="J10" s="101">
        <f t="shared" si="2"/>
        <v>0</v>
      </c>
      <c r="K10" s="101">
        <f t="shared" si="2"/>
        <v>0</v>
      </c>
      <c r="L10" s="101">
        <f t="shared" si="2"/>
        <v>0</v>
      </c>
      <c r="M10" s="101">
        <f t="shared" si="2"/>
        <v>0</v>
      </c>
      <c r="N10" s="101">
        <f t="shared" si="2"/>
        <v>0</v>
      </c>
    </row>
    <row r="11" spans="14:14">
      <c r="N11" s="25">
        <f>+B10+C10+M10</f>
        <v>0</v>
      </c>
    </row>
    <row r="12" spans="14:14">
      <c r="N12" s="25">
        <f>SUM(B10:M10)-N10</f>
        <v>0</v>
      </c>
    </row>
  </sheetData>
  <pageMargins left="0.25" right="0.25" top="0.75" bottom="0.75" header="0.3" footer="0.3"/>
  <pageSetup paperSize="9" scale="94" firstPageNumber="4294967295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N13"/>
  <sheetViews>
    <sheetView workbookViewId="0">
      <selection activeCell="B6" sqref="B6"/>
    </sheetView>
  </sheetViews>
  <sheetFormatPr defaultColWidth="9" defaultRowHeight="15"/>
  <cols>
    <col min="1" max="1" width="19.5714285714286" customWidth="1"/>
    <col min="2" max="2" width="11.5714285714286" style="27" customWidth="1"/>
    <col min="3" max="3" width="9.28571428571429" style="27" customWidth="1"/>
    <col min="4" max="5" width="8.28571428571429" style="27" customWidth="1"/>
    <col min="6" max="7" width="9.28571428571429" style="27" customWidth="1"/>
    <col min="8" max="10" width="8.28571428571429" style="27" customWidth="1"/>
    <col min="11" max="12" width="9.28571428571429" style="27" customWidth="1"/>
    <col min="13" max="13" width="8.28571428571429" style="27" customWidth="1"/>
    <col min="14" max="14" width="12.8571428571429" style="27" customWidth="1"/>
  </cols>
  <sheetData>
    <row r="1" spans="1:14">
      <c r="A1" s="2" t="s">
        <v>30</v>
      </c>
      <c r="B1" s="3" t="str">
        <f>'ВСЕ затраты'!B1</f>
        <v>25-26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85"/>
    </row>
    <row r="2" spans="1:14">
      <c r="A2" s="5"/>
      <c r="B2" s="33" t="s">
        <v>9</v>
      </c>
      <c r="C2" s="33" t="s">
        <v>14</v>
      </c>
      <c r="D2" s="39" t="s">
        <v>15</v>
      </c>
      <c r="E2" s="33" t="s">
        <v>16</v>
      </c>
      <c r="F2" s="33" t="s">
        <v>17</v>
      </c>
      <c r="G2" s="33" t="s">
        <v>18</v>
      </c>
      <c r="H2" s="33" t="s">
        <v>19</v>
      </c>
      <c r="I2" s="33" t="s">
        <v>4</v>
      </c>
      <c r="J2" s="33" t="s">
        <v>5</v>
      </c>
      <c r="K2" s="33" t="s">
        <v>6</v>
      </c>
      <c r="L2" s="33" t="s">
        <v>7</v>
      </c>
      <c r="M2" s="33" t="s">
        <v>8</v>
      </c>
      <c r="N2" s="33"/>
    </row>
    <row r="3" spans="1:14">
      <c r="A3" s="4"/>
      <c r="B3" s="98"/>
      <c r="C3" s="98"/>
      <c r="D3" s="99"/>
      <c r="E3" s="98"/>
      <c r="F3" s="98"/>
      <c r="G3" s="98"/>
      <c r="H3" s="98"/>
      <c r="I3" s="98"/>
      <c r="J3" s="98"/>
      <c r="K3" s="98"/>
      <c r="L3" s="98"/>
      <c r="M3" s="98"/>
      <c r="N3" s="32">
        <f t="shared" ref="N3:N10" si="0">SUM(B3:M3)</f>
        <v>0</v>
      </c>
    </row>
    <row r="4" spans="1:14">
      <c r="A4" s="13" t="s">
        <v>166</v>
      </c>
      <c r="B4" s="9">
        <v>1200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f t="shared" si="0"/>
        <v>1200</v>
      </c>
    </row>
    <row r="5" spans="1:14">
      <c r="A5" s="13" t="s">
        <v>167</v>
      </c>
      <c r="B5" s="9">
        <v>5300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>
        <f t="shared" si="0"/>
        <v>5300</v>
      </c>
    </row>
    <row r="6" spans="1:14">
      <c r="A6" s="13" t="s">
        <v>168</v>
      </c>
      <c r="B6" s="9">
        <v>1000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>
        <f t="shared" si="0"/>
        <v>1000</v>
      </c>
    </row>
    <row r="7" spans="1:14">
      <c r="A7" s="13" t="s">
        <v>169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>
        <f t="shared" si="0"/>
        <v>0</v>
      </c>
    </row>
    <row r="8" spans="1:14">
      <c r="A8" s="13" t="s">
        <v>170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</row>
    <row r="9" spans="1:14">
      <c r="A9" s="13" t="s">
        <v>171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>
        <f t="shared" si="0"/>
        <v>0</v>
      </c>
    </row>
    <row r="10" spans="1:14">
      <c r="A10" s="13" t="s">
        <v>172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</row>
    <row r="11" spans="1:14">
      <c r="A11" s="100" t="s">
        <v>122</v>
      </c>
      <c r="B11" s="101">
        <f t="shared" ref="B11:J11" si="1">SUM(B3:B8)</f>
        <v>7500</v>
      </c>
      <c r="C11" s="101">
        <f t="shared" si="1"/>
        <v>0</v>
      </c>
      <c r="D11" s="101">
        <f t="shared" si="1"/>
        <v>0</v>
      </c>
      <c r="E11" s="101">
        <f t="shared" si="1"/>
        <v>0</v>
      </c>
      <c r="F11" s="101">
        <f t="shared" si="1"/>
        <v>0</v>
      </c>
      <c r="G11" s="101">
        <f t="shared" si="1"/>
        <v>0</v>
      </c>
      <c r="H11" s="101">
        <f t="shared" si="1"/>
        <v>0</v>
      </c>
      <c r="I11" s="101">
        <f t="shared" si="1"/>
        <v>0</v>
      </c>
      <c r="J11" s="101">
        <f t="shared" si="1"/>
        <v>0</v>
      </c>
      <c r="K11" s="101">
        <f>SUM(K3:K10)</f>
        <v>0</v>
      </c>
      <c r="L11" s="101">
        <f>SUM(L3:L10)</f>
        <v>0</v>
      </c>
      <c r="M11" s="101">
        <f>SUM(M3:M8)</f>
        <v>0</v>
      </c>
      <c r="N11" s="102">
        <f>SUM(N3:N10)</f>
        <v>7500</v>
      </c>
    </row>
    <row r="12" spans="14:14">
      <c r="N12" s="25">
        <f>B11+C11+E11+F11+G11+H11+I11+J11+K11+L11+M11</f>
        <v>7500</v>
      </c>
    </row>
    <row r="13" spans="14:14">
      <c r="N13" s="25"/>
    </row>
  </sheetData>
  <pageMargins left="0.7" right="0.7" top="0.75" bottom="0.75" header="0.3" footer="0.3"/>
  <pageSetup paperSize="9" scale="93" firstPageNumber="4294967295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"/>
    <pageSetUpPr fitToPage="1"/>
  </sheetPr>
  <dimension ref="A1:N11"/>
  <sheetViews>
    <sheetView workbookViewId="0">
      <selection activeCell="B4" sqref="B4"/>
    </sheetView>
  </sheetViews>
  <sheetFormatPr defaultColWidth="9" defaultRowHeight="15"/>
  <cols>
    <col min="1" max="1" width="26.7142857142857" customWidth="1"/>
    <col min="2" max="2" width="13.1428571428571" customWidth="1"/>
    <col min="3" max="3" width="14.5714285714286" customWidth="1"/>
    <col min="4" max="4" width="12.8571428571429" customWidth="1"/>
    <col min="5" max="5" width="16.7142857142857" customWidth="1"/>
    <col min="6" max="7" width="14.2857142857143" customWidth="1"/>
    <col min="8" max="8" width="20.4285714285714" customWidth="1"/>
    <col min="9" max="10" width="14.5714285714286" customWidth="1"/>
    <col min="11" max="11" width="12.8571428571429" customWidth="1"/>
    <col min="12" max="12" width="13.1428571428571" customWidth="1"/>
    <col min="13" max="13" width="12.8571428571429" customWidth="1"/>
    <col min="14" max="14" width="15.5714285714286" customWidth="1"/>
  </cols>
  <sheetData>
    <row r="1" spans="1:14">
      <c r="A1" s="2" t="s">
        <v>173</v>
      </c>
      <c r="B1" s="3" t="str">
        <f>'ВСЕ затраты'!B1</f>
        <v>25-26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5"/>
      <c r="B2" s="32" t="s">
        <v>9</v>
      </c>
      <c r="C2" s="32" t="s">
        <v>14</v>
      </c>
      <c r="D2" s="32" t="s">
        <v>15</v>
      </c>
      <c r="E2" s="32" t="s">
        <v>16</v>
      </c>
      <c r="F2" s="32" t="s">
        <v>17</v>
      </c>
      <c r="G2" s="32" t="s">
        <v>18</v>
      </c>
      <c r="H2" s="32" t="s">
        <v>19</v>
      </c>
      <c r="I2" s="32" t="s">
        <v>4</v>
      </c>
      <c r="J2" s="32" t="s">
        <v>5</v>
      </c>
      <c r="K2" s="32" t="s">
        <v>6</v>
      </c>
      <c r="L2" s="32" t="s">
        <v>7</v>
      </c>
      <c r="M2" s="32" t="s">
        <v>8</v>
      </c>
      <c r="N2" s="95" t="s">
        <v>122</v>
      </c>
    </row>
    <row r="3" ht="25.5" customHeight="1" spans="1:14">
      <c r="A3" s="90" t="s">
        <v>174</v>
      </c>
      <c r="B3" s="57">
        <v>859520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96">
        <f>SUM(B3:M3)</f>
        <v>859520</v>
      </c>
    </row>
    <row r="4" spans="1:14">
      <c r="A4" s="90"/>
      <c r="B4" s="91"/>
      <c r="C4" s="57"/>
      <c r="D4" s="91"/>
      <c r="E4" s="91"/>
      <c r="F4" s="91"/>
      <c r="G4" s="91"/>
      <c r="H4" s="91"/>
      <c r="I4" s="91"/>
      <c r="J4" s="57"/>
      <c r="K4" s="57"/>
      <c r="L4" s="57"/>
      <c r="M4" s="57"/>
      <c r="N4" s="96">
        <f>SUM(B4:M4)</f>
        <v>0</v>
      </c>
    </row>
    <row r="5" spans="1:14">
      <c r="A5" s="12"/>
      <c r="B5" s="92"/>
      <c r="C5" s="52"/>
      <c r="D5" s="92"/>
      <c r="E5" s="92"/>
      <c r="F5" s="92"/>
      <c r="G5" s="92"/>
      <c r="H5" s="92"/>
      <c r="I5" s="92"/>
      <c r="J5" s="52"/>
      <c r="K5" s="52"/>
      <c r="L5" s="52"/>
      <c r="M5" s="52"/>
      <c r="N5" s="96"/>
    </row>
    <row r="6" spans="1:14">
      <c r="A6" s="2" t="s">
        <v>122</v>
      </c>
      <c r="B6" s="93">
        <f t="shared" ref="B6:N6" si="0">SUM(B3:B5)</f>
        <v>859520</v>
      </c>
      <c r="C6" s="93">
        <f t="shared" si="0"/>
        <v>0</v>
      </c>
      <c r="D6" s="93">
        <f t="shared" si="0"/>
        <v>0</v>
      </c>
      <c r="E6" s="93">
        <f t="shared" si="0"/>
        <v>0</v>
      </c>
      <c r="F6" s="93">
        <f t="shared" si="0"/>
        <v>0</v>
      </c>
      <c r="G6" s="93">
        <f t="shared" si="0"/>
        <v>0</v>
      </c>
      <c r="H6" s="93">
        <f t="shared" si="0"/>
        <v>0</v>
      </c>
      <c r="I6" s="93">
        <f t="shared" si="0"/>
        <v>0</v>
      </c>
      <c r="J6" s="93">
        <f t="shared" si="0"/>
        <v>0</v>
      </c>
      <c r="K6" s="93">
        <f t="shared" si="0"/>
        <v>0</v>
      </c>
      <c r="L6" s="93">
        <f t="shared" si="0"/>
        <v>0</v>
      </c>
      <c r="M6" s="93">
        <f t="shared" si="0"/>
        <v>0</v>
      </c>
      <c r="N6" s="93">
        <f t="shared" si="0"/>
        <v>859520</v>
      </c>
    </row>
    <row r="7" spans="14:14">
      <c r="N7" s="97">
        <f>B6+C6+D6+E6+F6+G6+H6+I6+J6+K6+L6+M6</f>
        <v>859520</v>
      </c>
    </row>
    <row r="8" spans="14:14">
      <c r="N8" s="25">
        <f>SUM(B6:M6)-N6</f>
        <v>0</v>
      </c>
    </row>
    <row r="10" s="81" customFormat="1" ht="15.75" spans="13:13">
      <c r="M10" s="32"/>
    </row>
    <row r="11" ht="18.75" spans="1:12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26"/>
    </row>
  </sheetData>
  <pageMargins left="0.7" right="0.7" top="0.75" bottom="0.75" header="0.3" footer="0.3"/>
  <pageSetup paperSize="9" scale="60" firstPageNumber="4294967295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N8"/>
  <sheetViews>
    <sheetView workbookViewId="0">
      <selection activeCell="B4" sqref="B4"/>
    </sheetView>
  </sheetViews>
  <sheetFormatPr defaultColWidth="9" defaultRowHeight="15" outlineLevelRow="7"/>
  <cols>
    <col min="1" max="1" width="20.2857142857143" style="27" customWidth="1"/>
    <col min="2" max="2" width="15.8571428571429" style="27" customWidth="1"/>
    <col min="3" max="3" width="10.2857142857143" style="27" customWidth="1"/>
    <col min="4" max="4" width="12.5714285714286" style="27" customWidth="1"/>
    <col min="5" max="5" width="12.2857142857143" style="27" customWidth="1"/>
    <col min="6" max="6" width="13" style="27" customWidth="1"/>
    <col min="7" max="7" width="12.4285714285714" style="27" customWidth="1"/>
    <col min="8" max="8" width="13.2857142857143" style="27" customWidth="1"/>
    <col min="9" max="10" width="12.4285714285714" style="27" customWidth="1"/>
    <col min="11" max="11" width="14.1428571428571" style="27" customWidth="1"/>
    <col min="12" max="12" width="9.42857142857143" style="27" customWidth="1"/>
    <col min="13" max="14" width="15.5714285714286" style="27" customWidth="1"/>
  </cols>
  <sheetData>
    <row r="1" spans="1:14">
      <c r="A1" s="3" t="s">
        <v>33</v>
      </c>
      <c r="B1" s="3" t="str">
        <f>'ВСЕ затраты'!B1</f>
        <v>25-26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85"/>
    </row>
    <row r="2" spans="1:14">
      <c r="A2" s="85"/>
      <c r="B2" s="32" t="s">
        <v>9</v>
      </c>
      <c r="C2" s="33" t="s">
        <v>14</v>
      </c>
      <c r="D2" s="32" t="s">
        <v>15</v>
      </c>
      <c r="E2" s="33" t="s">
        <v>16</v>
      </c>
      <c r="F2" s="32" t="s">
        <v>17</v>
      </c>
      <c r="G2" s="33" t="s">
        <v>18</v>
      </c>
      <c r="H2" s="32" t="s">
        <v>19</v>
      </c>
      <c r="I2" s="33" t="s">
        <v>4</v>
      </c>
      <c r="J2" s="32" t="s">
        <v>5</v>
      </c>
      <c r="K2" s="33" t="s">
        <v>6</v>
      </c>
      <c r="L2" s="32" t="s">
        <v>7</v>
      </c>
      <c r="M2" s="33" t="s">
        <v>8</v>
      </c>
      <c r="N2" s="33"/>
    </row>
    <row r="3" ht="29.25" customHeight="1" spans="1:14">
      <c r="A3" s="86" t="s">
        <v>175</v>
      </c>
      <c r="B3" s="9">
        <v>46000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>
        <f>SUM(B3:M3)</f>
        <v>46000</v>
      </c>
    </row>
    <row r="4" spans="1:14">
      <c r="A4" s="86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f>SUM(B4:M4)</f>
        <v>0</v>
      </c>
    </row>
    <row r="5" spans="1:14">
      <c r="A5" s="3" t="s">
        <v>122</v>
      </c>
      <c r="B5" s="34">
        <f t="shared" ref="B5:N5" si="0">SUM(B3:B4)</f>
        <v>46000</v>
      </c>
      <c r="C5" s="34">
        <f t="shared" si="0"/>
        <v>0</v>
      </c>
      <c r="D5" s="34">
        <f t="shared" si="0"/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  <c r="H5" s="34">
        <f t="shared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si="0"/>
        <v>0</v>
      </c>
      <c r="M5" s="34">
        <f t="shared" si="0"/>
        <v>0</v>
      </c>
      <c r="N5" s="34">
        <f t="shared" si="0"/>
        <v>46000</v>
      </c>
    </row>
    <row r="6" spans="3:14">
      <c r="C6" s="87"/>
      <c r="D6" s="87"/>
      <c r="E6" s="87"/>
      <c r="F6" s="87"/>
      <c r="G6" s="87"/>
      <c r="H6" s="87"/>
      <c r="N6" s="89">
        <f>B5+C5+D5+E5+F5+G5+H5+I5+J5+K5+L5+M5</f>
        <v>46000</v>
      </c>
    </row>
    <row r="7" spans="14:14">
      <c r="N7" s="25">
        <f>SUM(B5:M5)-N5</f>
        <v>0</v>
      </c>
    </row>
    <row r="8" spans="1:1">
      <c r="A8" s="88"/>
    </row>
  </sheetData>
  <pageMargins left="0.7" right="0.7" top="0.75" bottom="0.75" header="0.3" footer="0.3"/>
  <pageSetup paperSize="9" scale="69" firstPageNumber="4294967295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  <pageSetUpPr fitToPage="1"/>
  </sheetPr>
  <dimension ref="A1:N14"/>
  <sheetViews>
    <sheetView workbookViewId="0">
      <selection activeCell="B4" sqref="B4"/>
    </sheetView>
  </sheetViews>
  <sheetFormatPr defaultColWidth="9" defaultRowHeight="15"/>
  <cols>
    <col min="1" max="1" width="28.2857142857143" customWidth="1"/>
    <col min="2" max="2" width="11.5714285714286" customWidth="1"/>
    <col min="3" max="5" width="10.2857142857143" customWidth="1"/>
    <col min="6" max="6" width="12.7142857142857" customWidth="1"/>
    <col min="7" max="7" width="10.7142857142857" customWidth="1"/>
    <col min="8" max="10" width="10.2857142857143" customWidth="1"/>
    <col min="11" max="11" width="10.8571428571429" customWidth="1"/>
    <col min="12" max="13" width="10.2857142857143" customWidth="1"/>
    <col min="14" max="14" width="11.8571428571429" customWidth="1"/>
  </cols>
  <sheetData>
    <row r="1" spans="1:14">
      <c r="A1" s="2" t="s">
        <v>34</v>
      </c>
      <c r="B1" s="3" t="str">
        <f>'ВСЕ затраты'!B1</f>
        <v>25-26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5"/>
      <c r="B2" s="39" t="s">
        <v>9</v>
      </c>
      <c r="C2" s="33" t="s">
        <v>14</v>
      </c>
      <c r="D2" s="39" t="s">
        <v>15</v>
      </c>
      <c r="E2" s="33" t="s">
        <v>16</v>
      </c>
      <c r="F2" s="39" t="s">
        <v>17</v>
      </c>
      <c r="G2" s="33" t="s">
        <v>18</v>
      </c>
      <c r="H2" s="39" t="s">
        <v>19</v>
      </c>
      <c r="I2" s="33" t="s">
        <v>4</v>
      </c>
      <c r="J2" s="39" t="s">
        <v>5</v>
      </c>
      <c r="K2" s="33" t="s">
        <v>6</v>
      </c>
      <c r="L2" s="39" t="s">
        <v>7</v>
      </c>
      <c r="M2" s="33" t="s">
        <v>8</v>
      </c>
      <c r="N2" s="33"/>
    </row>
    <row r="3" spans="1:14">
      <c r="A3" s="13" t="s">
        <v>176</v>
      </c>
      <c r="B3" s="9">
        <v>339561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7">
        <f>SUM(B3:M3)</f>
        <v>339561</v>
      </c>
    </row>
    <row r="4" spans="1:14">
      <c r="A4" s="13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7">
        <f>SUM(B4:M4)</f>
        <v>0</v>
      </c>
    </row>
    <row r="5" spans="1:14">
      <c r="A5" s="13" t="s">
        <v>177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7">
        <f>SUM(B5:M5)</f>
        <v>0</v>
      </c>
    </row>
    <row r="6" spans="1:14">
      <c r="A6" s="2" t="s">
        <v>122</v>
      </c>
      <c r="B6" s="34">
        <f t="shared" ref="B6:N6" si="0">SUM(B3:B5)</f>
        <v>339561</v>
      </c>
      <c r="C6" s="34">
        <f t="shared" si="0"/>
        <v>0</v>
      </c>
      <c r="D6" s="34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  <c r="N6" s="34">
        <f t="shared" si="0"/>
        <v>339561</v>
      </c>
    </row>
    <row r="7" spans="14:14">
      <c r="N7" s="83">
        <f>B6+C6+D6+E6+F6+G6+H6+I6+J6+K6+L6+M6</f>
        <v>339561</v>
      </c>
    </row>
    <row r="8" spans="14:14">
      <c r="N8" s="25">
        <f>SUM(B6:M6)-N6</f>
        <v>0</v>
      </c>
    </row>
    <row r="9" ht="15.75" hidden="1" spans="1:1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</row>
    <row r="10" ht="15.75" hidden="1" spans="1:12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</row>
    <row r="11" hidden="1"/>
    <row r="12" ht="15.75" hidden="1" spans="1:11">
      <c r="A12" s="80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ht="15.75" hidden="1" spans="1:1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4"/>
    </row>
    <row r="14" hidden="1"/>
  </sheetData>
  <mergeCells count="3">
    <mergeCell ref="A9:L9"/>
    <mergeCell ref="A10:L10"/>
    <mergeCell ref="A13:L13"/>
  </mergeCells>
  <pageMargins left="0.25" right="0.25" top="0.75" bottom="0.75" header="0.3" footer="0.3"/>
  <pageSetup paperSize="9" scale="84" firstPageNumber="429496729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ВСЕ затраты за 6 мес.</vt:lpstr>
      <vt:lpstr>ВСЕ затраты</vt:lpstr>
      <vt:lpstr>ВСЕ затраты в 2016-2017 гг (2)</vt:lpstr>
      <vt:lpstr>общехоз расходы</vt:lpstr>
      <vt:lpstr>прогр обесп</vt:lpstr>
      <vt:lpstr>связь</vt:lpstr>
      <vt:lpstr>з пл</vt:lpstr>
      <vt:lpstr>премии</vt:lpstr>
      <vt:lpstr>налог с ФОТ</vt:lpstr>
      <vt:lpstr>мусор</vt:lpstr>
      <vt:lpstr>вода</vt:lpstr>
      <vt:lpstr>канализация</vt:lpstr>
      <vt:lpstr>эл.снабж</vt:lpstr>
      <vt:lpstr>спец авто транспорт</vt:lpstr>
      <vt:lpstr>благ-во</vt:lpstr>
      <vt:lpstr>рез фонд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User</cp:lastModifiedBy>
  <cp:revision>1</cp:revision>
  <dcterms:created xsi:type="dcterms:W3CDTF">2015-11-16T11:04:00Z</dcterms:created>
  <cp:lastPrinted>2025-11-05T14:27:00Z</cp:lastPrinted>
  <dcterms:modified xsi:type="dcterms:W3CDTF">2025-12-08T11:24:43Z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FF73A138B2584C189533F756B630D0A1_13</vt:lpwstr>
  </property>
  <property fmtid="{D5CDD505-2E9C-101B-9397-08002B2CF9AE}" pid="3" name="KSOProductBuildVer">
    <vt:lpwstr>1049-12.2.0.23155</vt:lpwstr>
  </property>
</Properties>
</file>