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1" activeTab="1"/>
  </bookViews>
  <sheets>
    <sheet name="Увеличение ЧВ на 10,5" sheetId="1" state="hidden" r:id="rId1"/>
    <sheet name="Расчет новых взносов " sheetId="2" r:id="rId2"/>
  </sheets>
  <calcPr calcId="114210" iterateDelta="1E-4"/>
</workbook>
</file>

<file path=xl/calcChain.xml><?xml version="1.0" encoding="utf-8"?>
<calcChain xmlns="http://schemas.openxmlformats.org/spreadsheetml/2006/main">
  <c r="D9" i="2"/>
  <c r="F9"/>
  <c r="I9"/>
  <c r="J9"/>
  <c r="K9"/>
  <c r="D10"/>
  <c r="F10"/>
  <c r="I10"/>
  <c r="J10"/>
  <c r="K10"/>
  <c r="D11"/>
  <c r="F11"/>
  <c r="I11"/>
  <c r="J11"/>
  <c r="K11"/>
  <c r="D12"/>
  <c r="F12"/>
  <c r="I12"/>
  <c r="J12"/>
  <c r="K12"/>
  <c r="D13"/>
  <c r="F13"/>
  <c r="I13"/>
  <c r="J13"/>
  <c r="K13"/>
  <c r="D14"/>
  <c r="F14"/>
  <c r="I14"/>
  <c r="J14"/>
  <c r="K14"/>
  <c r="D15"/>
  <c r="F15"/>
  <c r="I15"/>
  <c r="J15"/>
  <c r="K15"/>
  <c r="D16"/>
  <c r="F16"/>
  <c r="I16"/>
  <c r="J16"/>
  <c r="K16"/>
  <c r="D18"/>
  <c r="F18"/>
  <c r="I18"/>
  <c r="J18"/>
  <c r="K18"/>
  <c r="D19"/>
  <c r="F19"/>
  <c r="I19"/>
  <c r="J19"/>
  <c r="K19"/>
  <c r="D20"/>
  <c r="F20"/>
  <c r="I20"/>
  <c r="J20"/>
  <c r="K20"/>
  <c r="D21"/>
  <c r="F21"/>
  <c r="I21"/>
  <c r="J21"/>
  <c r="K21"/>
  <c r="D22"/>
  <c r="F22"/>
  <c r="I22"/>
  <c r="J22"/>
  <c r="K22"/>
  <c r="D23"/>
  <c r="F23"/>
  <c r="I23"/>
  <c r="J23"/>
  <c r="K23"/>
  <c r="D24"/>
  <c r="F24"/>
  <c r="I24"/>
  <c r="J24"/>
  <c r="K24"/>
  <c r="D25"/>
  <c r="F25"/>
  <c r="I25"/>
  <c r="J25"/>
  <c r="K25"/>
  <c r="D26"/>
  <c r="F26"/>
  <c r="I26"/>
  <c r="J26"/>
  <c r="K26"/>
  <c r="D27"/>
  <c r="F27"/>
  <c r="I27"/>
  <c r="J27"/>
  <c r="K27"/>
  <c r="D28"/>
  <c r="F28"/>
  <c r="I28"/>
  <c r="J28"/>
  <c r="K28"/>
  <c r="D29"/>
  <c r="F29"/>
  <c r="I29"/>
  <c r="J29"/>
  <c r="K29"/>
  <c r="D30"/>
  <c r="F30"/>
  <c r="I30"/>
  <c r="J30"/>
  <c r="K30"/>
  <c r="D31"/>
  <c r="F31"/>
  <c r="I31"/>
  <c r="J31"/>
  <c r="K31"/>
  <c r="D32"/>
  <c r="F32"/>
  <c r="I32"/>
  <c r="J32"/>
  <c r="K32"/>
  <c r="D33"/>
  <c r="F33"/>
  <c r="I33"/>
  <c r="J33"/>
  <c r="K33"/>
  <c r="D34"/>
  <c r="F34"/>
  <c r="I34"/>
  <c r="J34"/>
  <c r="K34"/>
  <c r="D35"/>
  <c r="F35"/>
  <c r="I35"/>
  <c r="J35"/>
  <c r="K35"/>
  <c r="D36"/>
  <c r="F36"/>
  <c r="I36"/>
  <c r="J36"/>
  <c r="K36"/>
  <c r="D37"/>
  <c r="F37"/>
  <c r="I37"/>
  <c r="J37"/>
  <c r="K37"/>
  <c r="D38"/>
  <c r="F38"/>
  <c r="I38"/>
  <c r="J38"/>
  <c r="K38"/>
  <c r="D39"/>
  <c r="F39"/>
  <c r="I39"/>
  <c r="J39"/>
  <c r="K39"/>
  <c r="D40"/>
  <c r="F40"/>
  <c r="I40"/>
  <c r="J40"/>
  <c r="K40"/>
  <c r="D41"/>
  <c r="F41"/>
  <c r="I41"/>
  <c r="J41"/>
  <c r="K41"/>
  <c r="D42"/>
  <c r="F42"/>
  <c r="I42"/>
  <c r="J42"/>
  <c r="K42"/>
  <c r="D43"/>
  <c r="F43"/>
  <c r="I43"/>
  <c r="J43"/>
  <c r="K43"/>
  <c r="D44"/>
  <c r="F44"/>
  <c r="I44"/>
  <c r="J44"/>
  <c r="K44"/>
  <c r="D45"/>
  <c r="F45"/>
  <c r="I45"/>
  <c r="J45"/>
  <c r="K45"/>
  <c r="D46"/>
  <c r="F46"/>
  <c r="I46"/>
  <c r="J46"/>
  <c r="K46"/>
  <c r="D47"/>
  <c r="F47"/>
  <c r="I47"/>
  <c r="J47"/>
  <c r="K47"/>
  <c r="D48"/>
  <c r="F48"/>
  <c r="I48"/>
  <c r="J48"/>
  <c r="K48"/>
  <c r="D49"/>
  <c r="F49"/>
  <c r="I49"/>
  <c r="J49"/>
  <c r="K49"/>
  <c r="D50"/>
  <c r="F50"/>
  <c r="I50"/>
  <c r="J50"/>
  <c r="K50"/>
  <c r="D51"/>
  <c r="F51"/>
  <c r="I51"/>
  <c r="J51"/>
  <c r="K51"/>
  <c r="D52"/>
  <c r="F52"/>
  <c r="I52"/>
  <c r="J52"/>
  <c r="K52"/>
  <c r="D53"/>
  <c r="F53"/>
  <c r="I53"/>
  <c r="J53"/>
  <c r="K53"/>
  <c r="D54"/>
  <c r="F54"/>
  <c r="I54"/>
  <c r="J54"/>
  <c r="K54"/>
  <c r="D55"/>
  <c r="F55"/>
  <c r="I55"/>
  <c r="J55"/>
  <c r="K55"/>
  <c r="D56"/>
  <c r="F56"/>
  <c r="I56"/>
  <c r="J56"/>
  <c r="K56"/>
  <c r="D57"/>
  <c r="F57"/>
  <c r="I57"/>
  <c r="J57"/>
  <c r="K57"/>
  <c r="D58"/>
  <c r="F58"/>
  <c r="I58"/>
  <c r="J58"/>
  <c r="K58"/>
  <c r="D59"/>
  <c r="F59"/>
  <c r="I59"/>
  <c r="J59"/>
  <c r="K59"/>
  <c r="D60"/>
  <c r="F60"/>
  <c r="I60"/>
  <c r="J60"/>
  <c r="K60"/>
  <c r="D61"/>
  <c r="F61"/>
  <c r="I61"/>
  <c r="J61"/>
  <c r="K61"/>
  <c r="D62"/>
  <c r="F62"/>
  <c r="I62"/>
  <c r="J62"/>
  <c r="K62"/>
  <c r="D63"/>
  <c r="F63"/>
  <c r="I63"/>
  <c r="J63"/>
  <c r="K63"/>
  <c r="D64"/>
  <c r="F64"/>
  <c r="I64"/>
  <c r="J64"/>
  <c r="K64"/>
  <c r="D65"/>
  <c r="F65"/>
  <c r="I65"/>
  <c r="J65"/>
  <c r="K65"/>
  <c r="D66"/>
  <c r="F66"/>
  <c r="I66"/>
  <c r="J66"/>
  <c r="K66"/>
  <c r="D67"/>
  <c r="F67"/>
  <c r="I67"/>
  <c r="J67"/>
  <c r="K67"/>
  <c r="D68"/>
  <c r="F68"/>
  <c r="I68"/>
  <c r="J68"/>
  <c r="K68"/>
  <c r="D69"/>
  <c r="F69"/>
  <c r="I69"/>
  <c r="J69"/>
  <c r="K69"/>
  <c r="N77"/>
  <c r="N83"/>
  <c r="K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K72"/>
  <c r="M72"/>
  <c r="K73"/>
  <c r="M73"/>
  <c r="K74"/>
  <c r="M74"/>
  <c r="K75"/>
  <c r="M75"/>
  <c r="K76"/>
  <c r="M76"/>
  <c r="M77"/>
  <c r="K80"/>
  <c r="M80"/>
  <c r="M83"/>
  <c r="I8"/>
  <c r="I80"/>
  <c r="I82"/>
  <c r="D80"/>
  <c r="F80"/>
  <c r="L77"/>
  <c r="I76"/>
  <c r="D76"/>
  <c r="F76"/>
  <c r="I75"/>
  <c r="D75"/>
  <c r="F75"/>
  <c r="I74"/>
  <c r="D74"/>
  <c r="F74"/>
  <c r="I73"/>
  <c r="D73"/>
  <c r="F73"/>
  <c r="I72"/>
  <c r="D72"/>
  <c r="F72"/>
  <c r="J8"/>
  <c r="D8"/>
  <c r="F8"/>
  <c r="I3" i="1"/>
  <c r="I5"/>
  <c r="I7"/>
  <c r="I9"/>
  <c r="I11"/>
  <c r="I13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7"/>
  <c r="I109"/>
  <c r="I111"/>
  <c r="I113"/>
  <c r="I115"/>
  <c r="I117"/>
  <c r="I119"/>
  <c r="I121"/>
  <c r="I123"/>
  <c r="I124"/>
  <c r="I135"/>
  <c r="I137"/>
  <c r="K135"/>
  <c r="D135"/>
  <c r="F135"/>
  <c r="K131"/>
  <c r="I131"/>
  <c r="D131"/>
  <c r="F131"/>
  <c r="K130"/>
  <c r="I130"/>
  <c r="D130"/>
  <c r="F130"/>
  <c r="K129"/>
  <c r="I129"/>
  <c r="D129"/>
  <c r="F129"/>
  <c r="K128"/>
  <c r="I128"/>
  <c r="D128"/>
  <c r="F128"/>
  <c r="K127"/>
  <c r="I127"/>
  <c r="D127"/>
  <c r="F127"/>
  <c r="J3"/>
  <c r="J5"/>
  <c r="J7"/>
  <c r="J9"/>
  <c r="J11"/>
  <c r="J13"/>
  <c r="J15"/>
  <c r="J17"/>
  <c r="J19"/>
  <c r="J21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J69"/>
  <c r="J71"/>
  <c r="J73"/>
  <c r="J75"/>
  <c r="J77"/>
  <c r="J79"/>
  <c r="J81"/>
  <c r="J83"/>
  <c r="J85"/>
  <c r="J87"/>
  <c r="J89"/>
  <c r="J91"/>
  <c r="J93"/>
  <c r="J95"/>
  <c r="J97"/>
  <c r="J99"/>
  <c r="J101"/>
  <c r="J103"/>
  <c r="J105"/>
  <c r="J107"/>
  <c r="J109"/>
  <c r="J111"/>
  <c r="J113"/>
  <c r="J115"/>
  <c r="J117"/>
  <c r="J119"/>
  <c r="J121"/>
  <c r="J123"/>
  <c r="J124"/>
  <c r="H124"/>
  <c r="K123"/>
  <c r="D123"/>
  <c r="F123"/>
  <c r="K121"/>
  <c r="D121"/>
  <c r="F121"/>
  <c r="K119"/>
  <c r="D119"/>
  <c r="F119"/>
  <c r="K117"/>
  <c r="D117"/>
  <c r="F117"/>
  <c r="K115"/>
  <c r="D115"/>
  <c r="F115"/>
  <c r="K113"/>
  <c r="D113"/>
  <c r="F113"/>
  <c r="K111"/>
  <c r="D111"/>
  <c r="F111"/>
  <c r="K109"/>
  <c r="D109"/>
  <c r="F109"/>
  <c r="K107"/>
  <c r="D107"/>
  <c r="F107"/>
  <c r="K105"/>
  <c r="D105"/>
  <c r="F105"/>
  <c r="K103"/>
  <c r="D103"/>
  <c r="F103"/>
  <c r="K101"/>
  <c r="D101"/>
  <c r="F101"/>
  <c r="K99"/>
  <c r="D99"/>
  <c r="F99"/>
  <c r="K97"/>
  <c r="D97"/>
  <c r="F97"/>
  <c r="K95"/>
  <c r="D95"/>
  <c r="F95"/>
  <c r="K93"/>
  <c r="D93"/>
  <c r="F93"/>
  <c r="K91"/>
  <c r="D91"/>
  <c r="F91"/>
  <c r="K89"/>
  <c r="D89"/>
  <c r="F89"/>
  <c r="K87"/>
  <c r="D87"/>
  <c r="F87"/>
  <c r="K85"/>
  <c r="D85"/>
  <c r="F85"/>
  <c r="K83"/>
  <c r="D83"/>
  <c r="F83"/>
  <c r="K81"/>
  <c r="D81"/>
  <c r="F81"/>
  <c r="K79"/>
  <c r="D79"/>
  <c r="F79"/>
  <c r="K77"/>
  <c r="D77"/>
  <c r="F77"/>
  <c r="K75"/>
  <c r="D75"/>
  <c r="F75"/>
  <c r="K73"/>
  <c r="D73"/>
  <c r="F73"/>
  <c r="K71"/>
  <c r="D71"/>
  <c r="F71"/>
  <c r="K69"/>
  <c r="D69"/>
  <c r="F69"/>
  <c r="K67"/>
  <c r="D67"/>
  <c r="F67"/>
  <c r="K65"/>
  <c r="D65"/>
  <c r="F65"/>
  <c r="K63"/>
  <c r="D63"/>
  <c r="F63"/>
  <c r="K61"/>
  <c r="D61"/>
  <c r="F61"/>
  <c r="K59"/>
  <c r="D59"/>
  <c r="F59"/>
  <c r="K57"/>
  <c r="D57"/>
  <c r="F57"/>
  <c r="K55"/>
  <c r="D55"/>
  <c r="F55"/>
  <c r="K53"/>
  <c r="D53"/>
  <c r="F53"/>
  <c r="K51"/>
  <c r="D51"/>
  <c r="F51"/>
  <c r="K49"/>
  <c r="D49"/>
  <c r="F49"/>
  <c r="K47"/>
  <c r="D47"/>
  <c r="F47"/>
  <c r="K45"/>
  <c r="D45"/>
  <c r="F45"/>
  <c r="K43"/>
  <c r="D43"/>
  <c r="F43"/>
  <c r="K41"/>
  <c r="D41"/>
  <c r="F41"/>
  <c r="K39"/>
  <c r="D39"/>
  <c r="F39"/>
  <c r="K37"/>
  <c r="D37"/>
  <c r="F37"/>
  <c r="K35"/>
  <c r="D35"/>
  <c r="F35"/>
  <c r="K33"/>
  <c r="D33"/>
  <c r="F33"/>
  <c r="K31"/>
  <c r="D31"/>
  <c r="F31"/>
  <c r="K29"/>
  <c r="D29"/>
  <c r="F29"/>
  <c r="K27"/>
  <c r="D27"/>
  <c r="F27"/>
  <c r="K25"/>
  <c r="D25"/>
  <c r="F25"/>
  <c r="K23"/>
  <c r="D23"/>
  <c r="F23"/>
  <c r="K21"/>
  <c r="D21"/>
  <c r="F21"/>
  <c r="K19"/>
  <c r="D19"/>
  <c r="F19"/>
  <c r="K17"/>
  <c r="D17"/>
  <c r="F17"/>
  <c r="K15"/>
  <c r="D15"/>
  <c r="F15"/>
  <c r="K13"/>
  <c r="D13"/>
  <c r="F13"/>
  <c r="K11"/>
  <c r="D11"/>
  <c r="F11"/>
  <c r="K9"/>
  <c r="D9"/>
  <c r="F9"/>
  <c r="K7"/>
  <c r="D7"/>
  <c r="F7"/>
  <c r="K5"/>
  <c r="D5"/>
  <c r="F5"/>
  <c r="K3"/>
  <c r="D3"/>
  <c r="F3"/>
</calcChain>
</file>

<file path=xl/sharedStrings.xml><?xml version="1.0" encoding="utf-8"?>
<sst xmlns="http://schemas.openxmlformats.org/spreadsheetml/2006/main" count="160" uniqueCount="79">
  <si>
    <t>Размер участка</t>
  </si>
  <si>
    <t>Членский взнос (часть 1), взимаемый с 1 сотки  (руб.)</t>
  </si>
  <si>
    <t>Количество соток (шт.)</t>
  </si>
  <si>
    <t>Итого членский взнос (часть 1) с участка (руб.)</t>
  </si>
  <si>
    <t>Членский взнос (часть 2) Фиксированная сумма, взимаемая с каждого члена КП (руб.)</t>
  </si>
  <si>
    <t>Членский взнос (часть 3) Резервный фонд 5%</t>
  </si>
  <si>
    <t xml:space="preserve">ДЕЙСТВУЮЩИЙ ЧЛЕНСКИЙ ВЗНОС ВСЕГО в месяц (руб.) </t>
  </si>
  <si>
    <t>Кол-во участков указанного размера</t>
  </si>
  <si>
    <t>ИТОГО ЧВ к начислению за  2016/2017 г.</t>
  </si>
  <si>
    <t>ПРЕДЛАГАЕМЫЙ ЧЛЕНСКИЙ ВЗНОС ВСЕГО в месяц (руб.) (увелич.на 10,5%)</t>
  </si>
  <si>
    <t>4,05 сотки</t>
  </si>
  <si>
    <t>5 соток</t>
  </si>
  <si>
    <t>5,15 сотки</t>
  </si>
  <si>
    <t>5,8 сотки</t>
  </si>
  <si>
    <t>6,8 сотки</t>
  </si>
  <si>
    <t>7,35 сотки</t>
  </si>
  <si>
    <t>7,5 сотки</t>
  </si>
  <si>
    <t>8 соток</t>
  </si>
  <si>
    <t>8,6 сотки</t>
  </si>
  <si>
    <t>10 соток</t>
  </si>
  <si>
    <t>11 соток</t>
  </si>
  <si>
    <t>11,2 сотки</t>
  </si>
  <si>
    <t>11,5 сотки</t>
  </si>
  <si>
    <t>12 соток</t>
  </si>
  <si>
    <t>12,75 сотки</t>
  </si>
  <si>
    <t>12,9 сотки</t>
  </si>
  <si>
    <t>13 соток</t>
  </si>
  <si>
    <t>14,25 сотки</t>
  </si>
  <si>
    <t>15 соток</t>
  </si>
  <si>
    <t>15,05 сотки</t>
  </si>
  <si>
    <t>15,3 сотки</t>
  </si>
  <si>
    <t>15,4 сотки</t>
  </si>
  <si>
    <t>15,47 сотки</t>
  </si>
  <si>
    <t>15,7 сотки</t>
  </si>
  <si>
    <t>15,75 сотки</t>
  </si>
  <si>
    <t>16,2 сотки</t>
  </si>
  <si>
    <t>17,5 сотки</t>
  </si>
  <si>
    <t>18 соток</t>
  </si>
  <si>
    <t>18,2 сотки</t>
  </si>
  <si>
    <t>18,5 сотки</t>
  </si>
  <si>
    <t>19,6 сотки</t>
  </si>
  <si>
    <t>20 соток</t>
  </si>
  <si>
    <t>21 сотка</t>
  </si>
  <si>
    <t>22,5 сотки</t>
  </si>
  <si>
    <t>23,76 сотки</t>
  </si>
  <si>
    <t>25 соток</t>
  </si>
  <si>
    <t>25,35 сотки</t>
  </si>
  <si>
    <t>25,9 сотки</t>
  </si>
  <si>
    <t>26,1 сотки</t>
  </si>
  <si>
    <t>28 соток</t>
  </si>
  <si>
    <t>28,3 сотки</t>
  </si>
  <si>
    <t>28,64 сотки</t>
  </si>
  <si>
    <t>29,5 сотки</t>
  </si>
  <si>
    <t>30 соток</t>
  </si>
  <si>
    <t>32 сотки</t>
  </si>
  <si>
    <t xml:space="preserve">35 соток </t>
  </si>
  <si>
    <t>36 соток</t>
  </si>
  <si>
    <t>39,2 сотки</t>
  </si>
  <si>
    <t>40 соток</t>
  </si>
  <si>
    <t>41 сотка</t>
  </si>
  <si>
    <t>45 соток</t>
  </si>
  <si>
    <t>47,55 сотки</t>
  </si>
  <si>
    <t>49,7 сотки</t>
  </si>
  <si>
    <t>52,6 сотки</t>
  </si>
  <si>
    <t>60 соток</t>
  </si>
  <si>
    <t>75 соток</t>
  </si>
  <si>
    <t>263,25 сотки</t>
  </si>
  <si>
    <t>ДП "Подмосковье" (РСК)</t>
  </si>
  <si>
    <t>6 соток</t>
  </si>
  <si>
    <t>НПЭЖ "Согласие-2" (Юхнович)</t>
  </si>
  <si>
    <t>180 соток</t>
  </si>
  <si>
    <t>Стасев В.В.</t>
  </si>
  <si>
    <t>Земцова Н.Ю.</t>
  </si>
  <si>
    <t>ИТОГО ЧВ к начислению с февраля 2018</t>
  </si>
  <si>
    <t>9,82 сотки</t>
  </si>
  <si>
    <t>Размер членского взноса руб/мес.</t>
  </si>
  <si>
    <t>УТВЕРЖДЕН на собрании</t>
  </si>
  <si>
    <t>уполномоченных 26.05.2016</t>
  </si>
  <si>
    <t>Установленный на 2018/2019 отчетный год размер членских взносов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</si>
</sst>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charset val="204"/>
    </font>
    <font>
      <b/>
      <sz val="12"/>
      <color indexed="55"/>
      <name val="Arial"/>
      <family val="2"/>
      <charset val="204"/>
    </font>
    <font>
      <b/>
      <sz val="11"/>
      <color indexed="55"/>
      <name val="Arial"/>
      <family val="2"/>
      <charset val="204"/>
    </font>
    <font>
      <b/>
      <i/>
      <sz val="11"/>
      <color indexed="55"/>
      <name val="Arial"/>
      <family val="2"/>
      <charset val="204"/>
    </font>
    <font>
      <sz val="12"/>
      <color indexed="55"/>
      <name val="Arial"/>
      <family val="2"/>
      <charset val="204"/>
    </font>
    <font>
      <b/>
      <i/>
      <sz val="12"/>
      <color indexed="55"/>
      <name val="Arial"/>
      <family val="2"/>
      <charset val="204"/>
    </font>
    <font>
      <b/>
      <i/>
      <sz val="11"/>
      <color indexed="55"/>
      <name val="Calibri"/>
      <family val="2"/>
      <charset val="204"/>
    </font>
    <font>
      <b/>
      <sz val="14"/>
      <color indexed="55"/>
      <name val="Arial"/>
      <family val="2"/>
      <charset val="204"/>
    </font>
    <font>
      <i/>
      <sz val="14"/>
      <color indexed="55"/>
      <name val="Cambria"/>
      <family val="1"/>
      <charset val="204"/>
    </font>
    <font>
      <b/>
      <sz val="11"/>
      <color indexed="55"/>
      <name val="Calibri"/>
      <family val="2"/>
      <charset val="204"/>
    </font>
    <font>
      <b/>
      <i/>
      <sz val="14"/>
      <color indexed="55"/>
      <name val="Cambria"/>
      <family val="1"/>
      <charset val="204"/>
    </font>
    <font>
      <b/>
      <i/>
      <sz val="14"/>
      <color indexed="55"/>
      <name val="Arial"/>
      <family val="2"/>
      <charset val="204"/>
    </font>
    <font>
      <b/>
      <sz val="14"/>
      <color indexed="55"/>
      <name val="Arial"/>
      <family val="2"/>
      <charset val="1"/>
    </font>
    <font>
      <b/>
      <i/>
      <sz val="14"/>
      <color indexed="55"/>
      <name val="Arial"/>
      <family val="2"/>
      <charset val="1"/>
    </font>
    <font>
      <sz val="14"/>
      <color indexed="55"/>
      <name val="Arial"/>
      <family val="2"/>
      <charset val="1"/>
    </font>
    <font>
      <i/>
      <sz val="14"/>
      <color indexed="55"/>
      <name val="Arial"/>
      <family val="2"/>
      <charset val="1"/>
    </font>
    <font>
      <b/>
      <sz val="15"/>
      <color indexed="55"/>
      <name val="Arial"/>
      <family val="2"/>
      <charset val="204"/>
    </font>
    <font>
      <b/>
      <sz val="16"/>
      <color indexed="55"/>
      <name val="Calibri"/>
      <family val="2"/>
      <charset val="204"/>
    </font>
    <font>
      <sz val="14"/>
      <color indexed="55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indexed="39"/>
        <bgColor indexed="34"/>
      </patternFill>
    </fill>
    <fill>
      <patternFill patternType="solid">
        <fgColor indexed="14"/>
        <bgColor indexed="23"/>
      </patternFill>
    </fill>
    <fill>
      <patternFill patternType="solid">
        <fgColor indexed="23"/>
        <bgColor indexed="34"/>
      </patternFill>
    </fill>
    <fill>
      <patternFill patternType="solid">
        <fgColor indexed="19"/>
        <bgColor indexed="18"/>
      </patternFill>
    </fill>
    <fill>
      <patternFill patternType="solid">
        <fgColor indexed="34"/>
        <bgColor indexed="2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EBF1DE"/>
      <rgbColor rgb="00DBEEF4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2DCDB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zoomScale="73" zoomScaleNormal="73" workbookViewId="0"/>
  </sheetViews>
  <sheetFormatPr defaultColWidth="8.7109375" defaultRowHeight="15.75"/>
  <cols>
    <col min="1" max="1" width="23.5703125" style="1" customWidth="1"/>
    <col min="2" max="2" width="17.140625" style="1" hidden="1" customWidth="1"/>
    <col min="3" max="3" width="11" style="1" hidden="1" customWidth="1"/>
    <col min="4" max="4" width="18.28515625" style="1" hidden="1" customWidth="1"/>
    <col min="5" max="5" width="21.5703125" style="1" hidden="1" customWidth="1"/>
    <col min="6" max="6" width="15.7109375" style="1" hidden="1" customWidth="1"/>
    <col min="7" max="7" width="24.42578125" style="1" customWidth="1"/>
    <col min="8" max="8" width="11.85546875" style="1" hidden="1" customWidth="1"/>
    <col min="9" max="9" width="23.85546875" style="1" hidden="1" customWidth="1"/>
    <col min="10" max="10" width="15" style="3" hidden="1" customWidth="1"/>
    <col min="11" max="11" width="27.42578125" style="1" customWidth="1"/>
    <col min="12" max="12" width="24.140625" customWidth="1"/>
  </cols>
  <sheetData>
    <row r="1" spans="1:11" ht="84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4" t="s">
        <v>7</v>
      </c>
      <c r="I1" s="7" t="s">
        <v>8</v>
      </c>
      <c r="K1" s="8" t="s">
        <v>9</v>
      </c>
    </row>
    <row r="2" spans="1:11" ht="17.25" customHeight="1">
      <c r="A2" s="9">
        <v>1</v>
      </c>
      <c r="B2" s="9">
        <v>3</v>
      </c>
      <c r="C2" s="9">
        <v>4</v>
      </c>
      <c r="D2" s="9">
        <v>5</v>
      </c>
      <c r="E2" s="9">
        <v>6</v>
      </c>
      <c r="F2" s="9">
        <v>7</v>
      </c>
      <c r="G2" s="10">
        <v>2</v>
      </c>
      <c r="H2" s="9">
        <v>9</v>
      </c>
      <c r="I2" s="11"/>
      <c r="K2" s="12">
        <v>3</v>
      </c>
    </row>
    <row r="3" spans="1:11">
      <c r="A3" s="3" t="s">
        <v>10</v>
      </c>
      <c r="B3" s="3">
        <v>188.53</v>
      </c>
      <c r="C3" s="3">
        <v>4.05</v>
      </c>
      <c r="D3" s="13">
        <f>B3*C3</f>
        <v>763.54649999999992</v>
      </c>
      <c r="E3" s="3">
        <v>2920.12</v>
      </c>
      <c r="F3" s="14">
        <f>G3-D3-E3</f>
        <v>186.33350000000019</v>
      </c>
      <c r="G3" s="15">
        <v>3870</v>
      </c>
      <c r="H3" s="3">
        <v>1</v>
      </c>
      <c r="I3" s="3">
        <f>G3*H3*12</f>
        <v>46440</v>
      </c>
      <c r="J3" s="3">
        <f>C3*H3</f>
        <v>4.05</v>
      </c>
      <c r="K3" s="16">
        <f>G3*1.105+4</f>
        <v>4280.3500000000004</v>
      </c>
    </row>
    <row r="4" spans="1:11">
      <c r="A4" s="11"/>
      <c r="G4" s="17"/>
      <c r="H4" s="3"/>
      <c r="I4" s="3"/>
      <c r="K4" s="16"/>
    </row>
    <row r="5" spans="1:11">
      <c r="A5" s="3" t="s">
        <v>11</v>
      </c>
      <c r="B5" s="3">
        <v>188.53</v>
      </c>
      <c r="C5" s="3">
        <v>5</v>
      </c>
      <c r="D5" s="13">
        <f>B5*C5</f>
        <v>942.65</v>
      </c>
      <c r="E5" s="3">
        <v>2920.12</v>
      </c>
      <c r="F5" s="14">
        <f>G5-D5-E5</f>
        <v>197.23000000000002</v>
      </c>
      <c r="G5" s="18">
        <v>4060</v>
      </c>
      <c r="H5" s="3">
        <v>2</v>
      </c>
      <c r="I5" s="3">
        <f>G5*H5*12</f>
        <v>97440</v>
      </c>
      <c r="J5" s="3">
        <f>C5*H5</f>
        <v>10</v>
      </c>
      <c r="K5" s="16">
        <f>G5*1.105+4</f>
        <v>4490.3</v>
      </c>
    </row>
    <row r="6" spans="1:11">
      <c r="A6" s="3"/>
      <c r="B6" s="3"/>
      <c r="C6" s="3"/>
      <c r="D6" s="3"/>
      <c r="E6" s="3"/>
      <c r="F6" s="3"/>
      <c r="G6" s="18"/>
      <c r="H6" s="3"/>
      <c r="I6" s="3"/>
      <c r="K6" s="16"/>
    </row>
    <row r="7" spans="1:11">
      <c r="A7" s="3" t="s">
        <v>12</v>
      </c>
      <c r="B7" s="3">
        <v>188.53</v>
      </c>
      <c r="C7" s="3">
        <v>5.15</v>
      </c>
      <c r="D7" s="13">
        <f>B7*C7</f>
        <v>970.92950000000008</v>
      </c>
      <c r="E7" s="3">
        <v>2920.12</v>
      </c>
      <c r="F7" s="14">
        <f>G7-D7-E7</f>
        <v>198.95049999999992</v>
      </c>
      <c r="G7" s="18">
        <v>4090</v>
      </c>
      <c r="H7" s="3">
        <v>1</v>
      </c>
      <c r="I7" s="3">
        <f>G7*H7*12</f>
        <v>49080</v>
      </c>
      <c r="J7" s="3">
        <f>C7*H7</f>
        <v>5.15</v>
      </c>
      <c r="K7" s="16">
        <f>G7*1.105+1</f>
        <v>4520.45</v>
      </c>
    </row>
    <row r="8" spans="1:11">
      <c r="A8" s="3"/>
      <c r="B8" s="3"/>
      <c r="C8" s="3"/>
      <c r="D8" s="3"/>
      <c r="E8" s="3"/>
      <c r="F8" s="3"/>
      <c r="G8" s="18"/>
      <c r="H8" s="3"/>
      <c r="I8" s="3"/>
      <c r="K8" s="16"/>
    </row>
    <row r="9" spans="1:11">
      <c r="A9" s="3" t="s">
        <v>13</v>
      </c>
      <c r="B9" s="3">
        <v>188.53</v>
      </c>
      <c r="C9" s="3">
        <v>5.8</v>
      </c>
      <c r="D9" s="13">
        <f>B9*C9</f>
        <v>1093.4739999999999</v>
      </c>
      <c r="E9" s="3">
        <v>2920.12</v>
      </c>
      <c r="F9" s="14">
        <f>G9-D9-E9</f>
        <v>196.40599999999995</v>
      </c>
      <c r="G9" s="18">
        <v>4210</v>
      </c>
      <c r="H9" s="3">
        <v>1</v>
      </c>
      <c r="I9" s="3">
        <f>G9*H9*12</f>
        <v>50520</v>
      </c>
      <c r="J9" s="3">
        <f>C9*H9</f>
        <v>5.8</v>
      </c>
      <c r="K9" s="16">
        <f>G9*1.105-2</f>
        <v>4650.05</v>
      </c>
    </row>
    <row r="10" spans="1:11">
      <c r="A10" s="11"/>
      <c r="G10" s="19"/>
      <c r="H10" s="3"/>
      <c r="I10" s="3"/>
      <c r="K10" s="16"/>
    </row>
    <row r="11" spans="1:11">
      <c r="A11" s="3" t="s">
        <v>14</v>
      </c>
      <c r="B11" s="3">
        <v>188.53</v>
      </c>
      <c r="C11" s="3">
        <v>6.8</v>
      </c>
      <c r="D11" s="13">
        <f>B11*C11</f>
        <v>1282.0039999999999</v>
      </c>
      <c r="E11" s="3">
        <v>2920.12</v>
      </c>
      <c r="F11" s="14">
        <f>G11-D11-E11</f>
        <v>207.8760000000002</v>
      </c>
      <c r="G11" s="18">
        <v>4410</v>
      </c>
      <c r="H11" s="3">
        <v>1</v>
      </c>
      <c r="I11" s="3">
        <f>G11*H11*12</f>
        <v>52920</v>
      </c>
      <c r="J11" s="3">
        <f>C11*H11</f>
        <v>6.8</v>
      </c>
      <c r="K11" s="16">
        <f>G11*1.105-3</f>
        <v>4870.05</v>
      </c>
    </row>
    <row r="12" spans="1:11">
      <c r="A12" s="11"/>
      <c r="B12" s="11"/>
      <c r="C12" s="11"/>
      <c r="D12" s="11"/>
      <c r="E12" s="11"/>
      <c r="F12" s="11"/>
      <c r="G12" s="20"/>
      <c r="H12" s="3"/>
      <c r="I12" s="3"/>
      <c r="K12" s="16"/>
    </row>
    <row r="13" spans="1:11">
      <c r="A13" s="3" t="s">
        <v>15</v>
      </c>
      <c r="B13" s="3">
        <v>188.53</v>
      </c>
      <c r="C13" s="3">
        <v>7.35</v>
      </c>
      <c r="D13" s="14">
        <f>B13*C13</f>
        <v>1385.6955</v>
      </c>
      <c r="E13" s="3">
        <v>2920.12</v>
      </c>
      <c r="F13" s="14">
        <f>G13-E13-D13</f>
        <v>214.18450000000007</v>
      </c>
      <c r="G13" s="18">
        <v>4520</v>
      </c>
      <c r="H13" s="3">
        <v>1</v>
      </c>
      <c r="I13" s="3">
        <f>G13*H13*12</f>
        <v>54240</v>
      </c>
      <c r="J13" s="3">
        <f>C13*H13</f>
        <v>7.35</v>
      </c>
      <c r="K13" s="16">
        <f>G13*1.105+5</f>
        <v>4999.6000000000004</v>
      </c>
    </row>
    <row r="14" spans="1:11">
      <c r="A14" s="11"/>
      <c r="B14" s="11"/>
      <c r="C14" s="11"/>
      <c r="D14" s="11"/>
      <c r="E14" s="11"/>
      <c r="F14" s="11"/>
      <c r="G14" s="20"/>
      <c r="H14" s="3"/>
      <c r="I14" s="3"/>
      <c r="K14" s="16"/>
    </row>
    <row r="15" spans="1:11">
      <c r="A15" s="3" t="s">
        <v>16</v>
      </c>
      <c r="B15" s="3">
        <v>188.53</v>
      </c>
      <c r="C15" s="3">
        <v>7.5</v>
      </c>
      <c r="D15" s="14">
        <f>B15*C15</f>
        <v>1413.9749999999999</v>
      </c>
      <c r="E15" s="3">
        <v>2920.12</v>
      </c>
      <c r="F15" s="14">
        <f>G15-E15-D15</f>
        <v>215.9050000000002</v>
      </c>
      <c r="G15" s="18">
        <v>4550</v>
      </c>
      <c r="H15" s="3">
        <v>4</v>
      </c>
      <c r="I15" s="3">
        <f>G15*H15*12</f>
        <v>218400</v>
      </c>
      <c r="J15" s="3">
        <f>C15*H15</f>
        <v>30</v>
      </c>
      <c r="K15" s="16">
        <f>G15*1.105+2</f>
        <v>5029.75</v>
      </c>
    </row>
    <row r="16" spans="1:11">
      <c r="A16" s="3"/>
      <c r="B16" s="3"/>
      <c r="C16" s="3"/>
      <c r="D16" s="14"/>
      <c r="E16" s="3"/>
      <c r="F16" s="14"/>
      <c r="G16" s="18"/>
      <c r="H16" s="3"/>
      <c r="I16" s="3"/>
      <c r="K16" s="16"/>
    </row>
    <row r="17" spans="1:11">
      <c r="A17" s="3" t="s">
        <v>17</v>
      </c>
      <c r="B17" s="3">
        <v>188.53</v>
      </c>
      <c r="C17" s="3">
        <v>8</v>
      </c>
      <c r="D17" s="14">
        <f>B17*C17</f>
        <v>1508.24</v>
      </c>
      <c r="E17" s="3">
        <v>2920.12</v>
      </c>
      <c r="F17" s="14">
        <f>G17-E17-D17</f>
        <v>221.6400000000001</v>
      </c>
      <c r="G17" s="18">
        <v>4650</v>
      </c>
      <c r="H17" s="3">
        <v>1</v>
      </c>
      <c r="I17" s="3">
        <f>G17*H17*12</f>
        <v>55800</v>
      </c>
      <c r="J17" s="3">
        <f>C17*H17</f>
        <v>8</v>
      </c>
      <c r="K17" s="16">
        <f>G17*1.105+2</f>
        <v>5140.25</v>
      </c>
    </row>
    <row r="18" spans="1:11">
      <c r="A18" s="3"/>
      <c r="B18" s="3"/>
      <c r="C18" s="3"/>
      <c r="D18" s="14"/>
      <c r="E18" s="3"/>
      <c r="F18" s="14"/>
      <c r="G18" s="18"/>
      <c r="H18" s="3"/>
      <c r="I18" s="3"/>
      <c r="K18" s="16"/>
    </row>
    <row r="19" spans="1:11">
      <c r="A19" s="3" t="s">
        <v>18</v>
      </c>
      <c r="B19" s="3">
        <v>188.53</v>
      </c>
      <c r="C19" s="3">
        <v>8.6</v>
      </c>
      <c r="D19" s="14">
        <f>B19*C19</f>
        <v>1621.3579999999999</v>
      </c>
      <c r="E19" s="3">
        <v>2920.12</v>
      </c>
      <c r="F19" s="14">
        <f>G19-E19-D19</f>
        <v>228.52200000000016</v>
      </c>
      <c r="G19" s="18">
        <v>4770</v>
      </c>
      <c r="H19" s="3">
        <v>1</v>
      </c>
      <c r="I19" s="3">
        <f>G19*H19*12</f>
        <v>57240</v>
      </c>
      <c r="J19" s="3">
        <f>C19*H19</f>
        <v>8.6</v>
      </c>
      <c r="K19" s="16">
        <f>G19*1.105-1</f>
        <v>5269.85</v>
      </c>
    </row>
    <row r="20" spans="1:11">
      <c r="A20" s="3"/>
      <c r="B20" s="3"/>
      <c r="C20" s="3"/>
      <c r="D20" s="14"/>
      <c r="E20" s="3"/>
      <c r="F20" s="14"/>
      <c r="G20" s="18"/>
      <c r="H20" s="3"/>
      <c r="I20" s="3"/>
      <c r="K20" s="16"/>
    </row>
    <row r="21" spans="1:11">
      <c r="A21" s="3" t="s">
        <v>19</v>
      </c>
      <c r="B21" s="3">
        <v>188.53</v>
      </c>
      <c r="C21" s="3">
        <v>10</v>
      </c>
      <c r="D21" s="14">
        <f>B21*C21</f>
        <v>1885.3</v>
      </c>
      <c r="E21" s="3">
        <v>2920.12</v>
      </c>
      <c r="F21" s="14">
        <f>G21-E21-D21</f>
        <v>244.58000000000015</v>
      </c>
      <c r="G21" s="18">
        <v>5050</v>
      </c>
      <c r="H21" s="3">
        <v>12</v>
      </c>
      <c r="I21" s="3">
        <f>G21*H21*12</f>
        <v>727200</v>
      </c>
      <c r="J21" s="3">
        <f>C21*H21</f>
        <v>120</v>
      </c>
      <c r="K21" s="16">
        <f>G21*1.105</f>
        <v>5580.25</v>
      </c>
    </row>
    <row r="22" spans="1:11">
      <c r="A22" s="3"/>
      <c r="B22" s="3"/>
      <c r="C22" s="3"/>
      <c r="D22" s="14"/>
      <c r="E22" s="3"/>
      <c r="F22" s="14"/>
      <c r="G22" s="18"/>
      <c r="H22" s="3"/>
      <c r="I22" s="3"/>
      <c r="K22" s="16"/>
    </row>
    <row r="23" spans="1:11">
      <c r="A23" s="3" t="s">
        <v>20</v>
      </c>
      <c r="B23" s="3">
        <v>188.53</v>
      </c>
      <c r="C23" s="3">
        <v>11</v>
      </c>
      <c r="D23" s="14">
        <f>B23*C23</f>
        <v>2073.83</v>
      </c>
      <c r="E23" s="3">
        <v>2920.12</v>
      </c>
      <c r="F23" s="14">
        <f>G23-E23-D23</f>
        <v>246.05000000000018</v>
      </c>
      <c r="G23" s="18">
        <v>5240</v>
      </c>
      <c r="H23" s="3">
        <v>2</v>
      </c>
      <c r="I23" s="3">
        <f>G23*H23*12</f>
        <v>125760</v>
      </c>
      <c r="J23" s="3">
        <f>C23*H23</f>
        <v>22</v>
      </c>
      <c r="K23" s="16">
        <f>G23*1.105</f>
        <v>5790.2</v>
      </c>
    </row>
    <row r="24" spans="1:11">
      <c r="A24" s="3"/>
      <c r="B24" s="3"/>
      <c r="C24" s="3"/>
      <c r="D24" s="14"/>
      <c r="E24" s="3"/>
      <c r="F24" s="14"/>
      <c r="G24" s="18"/>
      <c r="H24" s="3"/>
      <c r="I24" s="3"/>
      <c r="K24" s="16"/>
    </row>
    <row r="25" spans="1:11">
      <c r="A25" s="3" t="s">
        <v>21</v>
      </c>
      <c r="B25" s="3">
        <v>188.53</v>
      </c>
      <c r="C25" s="3">
        <v>11.2</v>
      </c>
      <c r="D25" s="14">
        <f>B25*C25</f>
        <v>2111.5360000000001</v>
      </c>
      <c r="E25" s="3">
        <v>2920.12</v>
      </c>
      <c r="F25" s="14">
        <f>G25-E25-D25</f>
        <v>258.34400000000005</v>
      </c>
      <c r="G25" s="18">
        <v>5290</v>
      </c>
      <c r="H25" s="3">
        <v>1</v>
      </c>
      <c r="I25" s="3">
        <f>G25*H25*12</f>
        <v>63480</v>
      </c>
      <c r="J25" s="3">
        <f>C25*H25</f>
        <v>11.2</v>
      </c>
      <c r="K25" s="16">
        <f>G25*1.105+5</f>
        <v>5850.45</v>
      </c>
    </row>
    <row r="26" spans="1:11">
      <c r="A26" s="3"/>
      <c r="B26" s="3"/>
      <c r="C26" s="3"/>
      <c r="D26" s="14"/>
      <c r="E26" s="3"/>
      <c r="F26" s="14"/>
      <c r="G26" s="18"/>
      <c r="H26" s="3"/>
      <c r="I26" s="3"/>
      <c r="K26" s="16"/>
    </row>
    <row r="27" spans="1:11">
      <c r="A27" s="3" t="s">
        <v>22</v>
      </c>
      <c r="B27" s="3">
        <v>188.53</v>
      </c>
      <c r="C27" s="3">
        <v>11.5</v>
      </c>
      <c r="D27" s="14">
        <f>B27*C27</f>
        <v>2168.0949999999998</v>
      </c>
      <c r="E27" s="3">
        <v>2920.12</v>
      </c>
      <c r="F27" s="14">
        <f>G27-E27-D27</f>
        <v>251.78500000000031</v>
      </c>
      <c r="G27" s="18">
        <v>5340</v>
      </c>
      <c r="H27" s="3">
        <v>1</v>
      </c>
      <c r="I27" s="3">
        <f>G27*H27*12</f>
        <v>64080</v>
      </c>
      <c r="J27" s="3">
        <f>C27*H27</f>
        <v>11.5</v>
      </c>
      <c r="K27" s="16">
        <f>G27*1.105-1</f>
        <v>5899.7</v>
      </c>
    </row>
    <row r="28" spans="1:11">
      <c r="A28" s="3"/>
      <c r="B28" s="3"/>
      <c r="C28" s="3"/>
      <c r="D28" s="14"/>
      <c r="E28" s="3"/>
      <c r="F28" s="14"/>
      <c r="G28" s="18"/>
      <c r="H28" s="3"/>
      <c r="I28" s="3"/>
      <c r="K28" s="16"/>
    </row>
    <row r="29" spans="1:11">
      <c r="A29" s="3" t="s">
        <v>23</v>
      </c>
      <c r="B29" s="3">
        <v>188.53</v>
      </c>
      <c r="C29" s="3">
        <v>12</v>
      </c>
      <c r="D29" s="14">
        <f>B29*C29</f>
        <v>2262.36</v>
      </c>
      <c r="E29" s="3">
        <v>2920.12</v>
      </c>
      <c r="F29" s="14">
        <f>G29-E29-D29</f>
        <v>257.52</v>
      </c>
      <c r="G29" s="18">
        <v>5440</v>
      </c>
      <c r="H29" s="3">
        <v>1</v>
      </c>
      <c r="I29" s="3">
        <f>G29*H29*12</f>
        <v>65280</v>
      </c>
      <c r="J29" s="3">
        <f>C29*H29</f>
        <v>12</v>
      </c>
      <c r="K29" s="16">
        <f>G29*1.105-1</f>
        <v>6010.2</v>
      </c>
    </row>
    <row r="30" spans="1:11">
      <c r="A30" s="3"/>
      <c r="B30" s="3"/>
      <c r="C30" s="3"/>
      <c r="D30" s="14"/>
      <c r="E30" s="3"/>
      <c r="F30" s="14"/>
      <c r="G30" s="18"/>
      <c r="H30" s="3"/>
      <c r="I30" s="3"/>
      <c r="K30" s="16"/>
    </row>
    <row r="31" spans="1:11">
      <c r="A31" s="3" t="s">
        <v>24</v>
      </c>
      <c r="B31" s="3">
        <v>188.53</v>
      </c>
      <c r="C31" s="3">
        <v>12.75</v>
      </c>
      <c r="D31" s="14">
        <f>B31*C31</f>
        <v>2403.7575000000002</v>
      </c>
      <c r="E31" s="3">
        <v>2920.12</v>
      </c>
      <c r="F31" s="14">
        <f>G31-E31-D31</f>
        <v>266.12249999999995</v>
      </c>
      <c r="G31" s="18">
        <v>5590</v>
      </c>
      <c r="H31" s="3">
        <v>1</v>
      </c>
      <c r="I31" s="3">
        <f>G31*H31*12</f>
        <v>67080</v>
      </c>
      <c r="J31" s="3">
        <f>C31*H31</f>
        <v>12.75</v>
      </c>
      <c r="K31" s="16">
        <f>G31*1.105+3</f>
        <v>6179.95</v>
      </c>
    </row>
    <row r="32" spans="1:11">
      <c r="A32" s="3"/>
      <c r="B32" s="3"/>
      <c r="C32" s="3"/>
      <c r="D32" s="14"/>
      <c r="E32" s="3"/>
      <c r="F32" s="14"/>
      <c r="G32" s="18"/>
      <c r="H32" s="3"/>
      <c r="I32" s="3"/>
      <c r="K32" s="16"/>
    </row>
    <row r="33" spans="1:11">
      <c r="A33" s="3" t="s">
        <v>25</v>
      </c>
      <c r="B33" s="3">
        <v>188.53</v>
      </c>
      <c r="C33" s="3">
        <v>12.9</v>
      </c>
      <c r="D33" s="14">
        <f>B33*C33</f>
        <v>2432.0370000000003</v>
      </c>
      <c r="E33" s="3">
        <v>2920.12</v>
      </c>
      <c r="F33" s="14">
        <f>G33-E33-D33</f>
        <v>267.84299999999985</v>
      </c>
      <c r="G33" s="18">
        <v>5620</v>
      </c>
      <c r="H33" s="3">
        <v>1</v>
      </c>
      <c r="I33" s="3">
        <f>G33*H33*12</f>
        <v>67440</v>
      </c>
      <c r="J33" s="3">
        <f>C33*H33</f>
        <v>12.9</v>
      </c>
      <c r="K33" s="16">
        <f>G33*1.105</f>
        <v>6210.0999999999995</v>
      </c>
    </row>
    <row r="34" spans="1:11">
      <c r="A34" s="3"/>
      <c r="B34" s="3"/>
      <c r="C34" s="3"/>
      <c r="D34" s="14"/>
      <c r="E34" s="3"/>
      <c r="F34" s="14"/>
      <c r="G34" s="18"/>
      <c r="H34" s="3"/>
      <c r="I34" s="3"/>
      <c r="K34" s="16"/>
    </row>
    <row r="35" spans="1:11">
      <c r="A35" s="3" t="s">
        <v>26</v>
      </c>
      <c r="B35" s="3">
        <v>188.53</v>
      </c>
      <c r="C35" s="3">
        <v>13</v>
      </c>
      <c r="D35" s="14">
        <f>B35*C35</f>
        <v>2450.89</v>
      </c>
      <c r="E35" s="3">
        <v>2920.12</v>
      </c>
      <c r="F35" s="14">
        <f>G35-E35-D35</f>
        <v>268.99000000000024</v>
      </c>
      <c r="G35" s="18">
        <v>5640</v>
      </c>
      <c r="H35" s="3">
        <v>2</v>
      </c>
      <c r="I35" s="3">
        <f>G35*H35*12</f>
        <v>135360</v>
      </c>
      <c r="J35" s="3">
        <f>C35*H35</f>
        <v>26</v>
      </c>
      <c r="K35" s="16">
        <f>G35*1.105-2</f>
        <v>6230.2</v>
      </c>
    </row>
    <row r="36" spans="1:11">
      <c r="A36" s="3"/>
      <c r="B36" s="3"/>
      <c r="C36" s="3"/>
      <c r="D36" s="14"/>
      <c r="E36" s="3"/>
      <c r="F36" s="14"/>
      <c r="G36" s="18"/>
      <c r="H36" s="3"/>
      <c r="I36" s="3"/>
      <c r="K36" s="16"/>
    </row>
    <row r="37" spans="1:11">
      <c r="A37" s="3" t="s">
        <v>27</v>
      </c>
      <c r="B37" s="3">
        <v>188.53</v>
      </c>
      <c r="C37" s="3">
        <v>14.25</v>
      </c>
      <c r="D37" s="14">
        <f>B37*C37</f>
        <v>2686.5525000000002</v>
      </c>
      <c r="E37" s="3">
        <v>2920.12</v>
      </c>
      <c r="F37" s="14">
        <f>G37-E37-D37</f>
        <v>283.32749999999987</v>
      </c>
      <c r="G37" s="18">
        <v>5890</v>
      </c>
      <c r="H37" s="3">
        <v>1</v>
      </c>
      <c r="I37" s="3">
        <f>G37*H37*12</f>
        <v>70680</v>
      </c>
      <c r="J37" s="3">
        <f>C37*H37</f>
        <v>14.25</v>
      </c>
      <c r="K37" s="16">
        <f>G37*1.105+2</f>
        <v>6510.45</v>
      </c>
    </row>
    <row r="38" spans="1:11">
      <c r="A38" s="3"/>
      <c r="B38" s="3"/>
      <c r="C38" s="3"/>
      <c r="D38" s="14"/>
      <c r="E38" s="3"/>
      <c r="F38" s="14"/>
      <c r="G38" s="18"/>
      <c r="H38" s="3"/>
      <c r="I38" s="3"/>
      <c r="K38" s="16"/>
    </row>
    <row r="39" spans="1:11">
      <c r="A39" s="3" t="s">
        <v>28</v>
      </c>
      <c r="B39" s="3">
        <v>188.53</v>
      </c>
      <c r="C39" s="3">
        <v>15</v>
      </c>
      <c r="D39" s="14">
        <f>B39*C39</f>
        <v>2827.95</v>
      </c>
      <c r="E39" s="3">
        <v>2920.12</v>
      </c>
      <c r="F39" s="14">
        <f>G39-E39-D39</f>
        <v>291.93000000000029</v>
      </c>
      <c r="G39" s="18">
        <v>6040</v>
      </c>
      <c r="H39" s="3">
        <v>164</v>
      </c>
      <c r="I39" s="3">
        <f>G39*H39*12</f>
        <v>11886720</v>
      </c>
      <c r="J39" s="3">
        <f>C39*H39</f>
        <v>2460</v>
      </c>
      <c r="K39" s="16">
        <f>G39*1.105+6</f>
        <v>6680.2</v>
      </c>
    </row>
    <row r="40" spans="1:11">
      <c r="A40" s="3"/>
      <c r="B40" s="3"/>
      <c r="C40" s="3"/>
      <c r="D40" s="14"/>
      <c r="E40" s="3"/>
      <c r="F40" s="14"/>
      <c r="G40" s="18"/>
      <c r="H40" s="3"/>
      <c r="I40" s="3"/>
      <c r="K40" s="16"/>
    </row>
    <row r="41" spans="1:11">
      <c r="A41" s="3" t="s">
        <v>29</v>
      </c>
      <c r="B41" s="3">
        <v>188.53</v>
      </c>
      <c r="C41" s="3">
        <v>15.05</v>
      </c>
      <c r="D41" s="14">
        <f>B41*C41</f>
        <v>2837.3765000000003</v>
      </c>
      <c r="E41" s="3">
        <v>2920.12</v>
      </c>
      <c r="F41" s="14">
        <f>G41-E41-D41</f>
        <v>292.5034999999998</v>
      </c>
      <c r="G41" s="18">
        <v>6050</v>
      </c>
      <c r="H41" s="3">
        <v>1</v>
      </c>
      <c r="I41" s="3">
        <f>G41*H41*12</f>
        <v>72600</v>
      </c>
      <c r="J41" s="3">
        <f>C41*H41</f>
        <v>15.05</v>
      </c>
      <c r="K41" s="16">
        <f>G41*1.105+5</f>
        <v>6690.25</v>
      </c>
    </row>
    <row r="42" spans="1:11" ht="15" customHeight="1">
      <c r="A42" s="3"/>
      <c r="B42" s="3"/>
      <c r="C42" s="3"/>
      <c r="D42" s="14"/>
      <c r="E42" s="3"/>
      <c r="F42" s="14"/>
      <c r="G42" s="18"/>
      <c r="H42" s="3"/>
      <c r="I42" s="3"/>
      <c r="K42" s="16"/>
    </row>
    <row r="43" spans="1:11" ht="15" customHeight="1">
      <c r="A43" s="3" t="s">
        <v>30</v>
      </c>
      <c r="B43" s="3">
        <v>188.53</v>
      </c>
      <c r="C43" s="3">
        <v>15.3</v>
      </c>
      <c r="D43" s="14">
        <f>B43*C43</f>
        <v>2884.509</v>
      </c>
      <c r="E43" s="3">
        <v>2920.12</v>
      </c>
      <c r="F43" s="14">
        <f>G43-E43-D43</f>
        <v>295.37100000000009</v>
      </c>
      <c r="G43" s="18">
        <v>6100</v>
      </c>
      <c r="H43" s="3">
        <v>1</v>
      </c>
      <c r="I43" s="3">
        <f>G43*H43*12</f>
        <v>73200</v>
      </c>
      <c r="J43" s="3">
        <f>C43*H43</f>
        <v>15.3</v>
      </c>
      <c r="K43" s="16">
        <f>G43*1.105-1</f>
        <v>6739.5</v>
      </c>
    </row>
    <row r="44" spans="1:11" ht="15" customHeight="1">
      <c r="A44" s="3"/>
      <c r="B44" s="3"/>
      <c r="C44" s="3"/>
      <c r="D44" s="14"/>
      <c r="E44" s="3"/>
      <c r="F44" s="14"/>
      <c r="G44" s="18"/>
      <c r="H44" s="3"/>
      <c r="I44" s="3"/>
      <c r="K44" s="16"/>
    </row>
    <row r="45" spans="1:11" ht="15" customHeight="1">
      <c r="A45" s="3" t="s">
        <v>31</v>
      </c>
      <c r="B45" s="3">
        <v>188.53</v>
      </c>
      <c r="C45" s="3">
        <v>15.4</v>
      </c>
      <c r="D45" s="14">
        <f>B45*C45</f>
        <v>2903.3620000000001</v>
      </c>
      <c r="E45" s="3">
        <v>2920.12</v>
      </c>
      <c r="F45" s="14">
        <f>G45-E45-D45</f>
        <v>296.51800000000003</v>
      </c>
      <c r="G45" s="18">
        <v>6120</v>
      </c>
      <c r="H45" s="3">
        <v>1</v>
      </c>
      <c r="I45" s="3">
        <f>G45*H45*12</f>
        <v>73440</v>
      </c>
      <c r="J45" s="3">
        <f>C45*H45</f>
        <v>15.4</v>
      </c>
      <c r="K45" s="16">
        <f>G45*1.105-3</f>
        <v>6759.5999999999995</v>
      </c>
    </row>
    <row r="46" spans="1:11">
      <c r="A46" s="3"/>
      <c r="B46" s="3"/>
      <c r="C46" s="3"/>
      <c r="D46" s="14"/>
      <c r="E46" s="3"/>
      <c r="F46" s="14"/>
      <c r="G46" s="18"/>
      <c r="H46" s="3"/>
      <c r="I46" s="3"/>
      <c r="K46" s="16"/>
    </row>
    <row r="47" spans="1:11">
      <c r="A47" s="3" t="s">
        <v>32</v>
      </c>
      <c r="B47" s="3">
        <v>188.53</v>
      </c>
      <c r="C47" s="3">
        <v>15.47</v>
      </c>
      <c r="D47" s="14">
        <f>B47*C47</f>
        <v>2916.5590999999999</v>
      </c>
      <c r="E47" s="3">
        <v>2920.12</v>
      </c>
      <c r="F47" s="14">
        <f>G47-E47-D47</f>
        <v>293.32090000000017</v>
      </c>
      <c r="G47" s="18">
        <v>6130</v>
      </c>
      <c r="H47" s="3">
        <v>1</v>
      </c>
      <c r="I47" s="3">
        <f>G47*H47*12</f>
        <v>73560</v>
      </c>
      <c r="J47" s="3">
        <f>C47*H47</f>
        <v>15.47</v>
      </c>
      <c r="K47" s="16">
        <f>G47*1.105-4</f>
        <v>6769.65</v>
      </c>
    </row>
    <row r="48" spans="1:11">
      <c r="A48" s="3"/>
      <c r="B48" s="3"/>
      <c r="C48" s="3"/>
      <c r="D48" s="14"/>
      <c r="E48" s="3"/>
      <c r="F48" s="14"/>
      <c r="G48" s="18"/>
      <c r="H48" s="3"/>
      <c r="I48" s="3"/>
      <c r="K48" s="16"/>
    </row>
    <row r="49" spans="1:11">
      <c r="A49" s="3" t="s">
        <v>33</v>
      </c>
      <c r="B49" s="3">
        <v>188.53</v>
      </c>
      <c r="C49" s="3">
        <v>15.7</v>
      </c>
      <c r="D49" s="14">
        <f>B49*C49</f>
        <v>2959.9209999999998</v>
      </c>
      <c r="E49" s="3">
        <v>2920.12</v>
      </c>
      <c r="F49" s="14">
        <f>G49-E49-D49</f>
        <v>299.95900000000029</v>
      </c>
      <c r="G49" s="18">
        <v>6180</v>
      </c>
      <c r="H49" s="3">
        <v>1</v>
      </c>
      <c r="I49" s="3">
        <f>G49*H49*12</f>
        <v>74160</v>
      </c>
      <c r="J49" s="3">
        <f>C49*H49</f>
        <v>15.7</v>
      </c>
      <c r="K49" s="16">
        <f>G49*1.105+1</f>
        <v>6829.9</v>
      </c>
    </row>
    <row r="50" spans="1:11">
      <c r="A50" s="3"/>
      <c r="B50" s="3"/>
      <c r="C50" s="3"/>
      <c r="D50" s="14"/>
      <c r="E50" s="3"/>
      <c r="F50" s="14"/>
      <c r="G50" s="18"/>
      <c r="H50" s="3"/>
      <c r="I50" s="3"/>
      <c r="K50" s="16"/>
    </row>
    <row r="51" spans="1:11">
      <c r="A51" s="3" t="s">
        <v>34</v>
      </c>
      <c r="B51" s="3">
        <v>188.53</v>
      </c>
      <c r="C51" s="3">
        <v>15.75</v>
      </c>
      <c r="D51" s="14">
        <f>B51*C51</f>
        <v>2969.3474999999999</v>
      </c>
      <c r="E51" s="3">
        <v>2920.12</v>
      </c>
      <c r="F51" s="14">
        <f>G51-E51-D51</f>
        <v>290.53250000000025</v>
      </c>
      <c r="G51" s="18">
        <v>6180</v>
      </c>
      <c r="H51" s="3">
        <v>1</v>
      </c>
      <c r="I51" s="3">
        <f>G51*H51*12</f>
        <v>74160</v>
      </c>
      <c r="J51" s="3">
        <f>C51*H51</f>
        <v>15.75</v>
      </c>
      <c r="K51" s="16">
        <f>G51*1.105+1</f>
        <v>6829.9</v>
      </c>
    </row>
    <row r="52" spans="1:11">
      <c r="A52" s="3"/>
      <c r="B52" s="3"/>
      <c r="C52" s="3"/>
      <c r="D52" s="14"/>
      <c r="E52" s="3"/>
      <c r="F52" s="14"/>
      <c r="G52" s="18"/>
      <c r="H52" s="3"/>
      <c r="I52" s="3"/>
      <c r="K52" s="16"/>
    </row>
    <row r="53" spans="1:11">
      <c r="A53" s="3" t="s">
        <v>35</v>
      </c>
      <c r="B53" s="3">
        <v>188.53</v>
      </c>
      <c r="C53" s="3">
        <v>16.2</v>
      </c>
      <c r="D53" s="14">
        <f>B53*C53</f>
        <v>3054.1859999999997</v>
      </c>
      <c r="E53" s="3">
        <v>2920.12</v>
      </c>
      <c r="F53" s="14">
        <f>G53-E53-D53</f>
        <v>305.69400000000041</v>
      </c>
      <c r="G53" s="18">
        <v>6280</v>
      </c>
      <c r="H53" s="3">
        <v>1</v>
      </c>
      <c r="I53" s="3">
        <f>G53*H53*12</f>
        <v>75360</v>
      </c>
      <c r="J53" s="3">
        <f>C53*H53</f>
        <v>16.2</v>
      </c>
      <c r="K53" s="16">
        <f>G53*1.105+1</f>
        <v>6940.4</v>
      </c>
    </row>
    <row r="54" spans="1:11">
      <c r="A54" s="3"/>
      <c r="B54" s="3"/>
      <c r="C54" s="3"/>
      <c r="D54" s="14"/>
      <c r="E54" s="3"/>
      <c r="F54" s="14"/>
      <c r="G54" s="18"/>
      <c r="H54" s="3"/>
      <c r="I54" s="3"/>
      <c r="K54" s="16"/>
    </row>
    <row r="55" spans="1:11">
      <c r="A55" s="3" t="s">
        <v>36</v>
      </c>
      <c r="B55" s="3">
        <v>188.53</v>
      </c>
      <c r="C55" s="3">
        <v>17.5</v>
      </c>
      <c r="D55" s="14">
        <f>B55*C55</f>
        <v>3299.2750000000001</v>
      </c>
      <c r="E55" s="3">
        <v>2920.12</v>
      </c>
      <c r="F55" s="14">
        <f>G55-E55-D55</f>
        <v>310.60500000000002</v>
      </c>
      <c r="G55" s="18">
        <v>6530</v>
      </c>
      <c r="H55" s="3">
        <v>1</v>
      </c>
      <c r="I55" s="3">
        <f>G55*H55*12</f>
        <v>78360</v>
      </c>
      <c r="J55" s="3">
        <f>C55*H55</f>
        <v>17.5</v>
      </c>
      <c r="K55" s="16">
        <f>G55*1.1+45+2</f>
        <v>7230.0000000000009</v>
      </c>
    </row>
    <row r="56" spans="1:11">
      <c r="A56" s="3"/>
      <c r="B56" s="3"/>
      <c r="C56" s="3"/>
      <c r="D56" s="14"/>
      <c r="E56" s="3"/>
      <c r="F56" s="14"/>
      <c r="G56" s="18"/>
      <c r="H56" s="3"/>
      <c r="I56" s="3"/>
      <c r="K56" s="16"/>
    </row>
    <row r="57" spans="1:11">
      <c r="A57" s="3" t="s">
        <v>37</v>
      </c>
      <c r="B57" s="3">
        <v>188.53</v>
      </c>
      <c r="C57" s="3">
        <v>18</v>
      </c>
      <c r="D57" s="14">
        <f>B57*C57</f>
        <v>3393.54</v>
      </c>
      <c r="E57" s="3">
        <v>2920.12</v>
      </c>
      <c r="F57" s="14">
        <f>G57-E57-D57</f>
        <v>316.34000000000015</v>
      </c>
      <c r="G57" s="18">
        <v>6630</v>
      </c>
      <c r="H57" s="3">
        <v>1</v>
      </c>
      <c r="I57" s="3">
        <f>G57*H57*12</f>
        <v>79560</v>
      </c>
      <c r="J57" s="3">
        <f>C57*H57</f>
        <v>18</v>
      </c>
      <c r="K57" s="16">
        <f>G57*1.1-3</f>
        <v>7290.0000000000009</v>
      </c>
    </row>
    <row r="58" spans="1:11">
      <c r="A58" s="3"/>
      <c r="B58" s="3"/>
      <c r="C58" s="3"/>
      <c r="D58" s="14"/>
      <c r="E58" s="3"/>
      <c r="F58" s="14"/>
      <c r="G58" s="18"/>
      <c r="H58" s="3"/>
      <c r="I58" s="3"/>
      <c r="K58" s="16"/>
    </row>
    <row r="59" spans="1:11">
      <c r="A59" s="3" t="s">
        <v>38</v>
      </c>
      <c r="B59" s="3">
        <v>188.53</v>
      </c>
      <c r="C59" s="3">
        <v>18.2</v>
      </c>
      <c r="D59" s="14">
        <f>B59*C59</f>
        <v>3431.2460000000001</v>
      </c>
      <c r="E59" s="3">
        <v>2920.12</v>
      </c>
      <c r="F59" s="14">
        <f>G59-E59-D59</f>
        <v>318.63400000000001</v>
      </c>
      <c r="G59" s="18">
        <v>6670</v>
      </c>
      <c r="H59" s="3">
        <v>1</v>
      </c>
      <c r="I59" s="3">
        <f>G59*H59*12</f>
        <v>80040</v>
      </c>
      <c r="J59" s="3">
        <f>C59*H59</f>
        <v>18.2</v>
      </c>
      <c r="K59" s="16">
        <f>G59*1.105</f>
        <v>7370.3499999999995</v>
      </c>
    </row>
    <row r="60" spans="1:11">
      <c r="A60" s="3"/>
      <c r="B60" s="3"/>
      <c r="C60" s="3"/>
      <c r="D60" s="14"/>
      <c r="E60" s="3"/>
      <c r="F60" s="14"/>
      <c r="G60" s="18"/>
      <c r="H60" s="3"/>
      <c r="I60" s="3"/>
      <c r="K60" s="16"/>
    </row>
    <row r="61" spans="1:11">
      <c r="A61" s="3" t="s">
        <v>39</v>
      </c>
      <c r="B61" s="3">
        <v>188.53</v>
      </c>
      <c r="C61" s="3">
        <v>18.5</v>
      </c>
      <c r="D61" s="14">
        <f>B61*C61</f>
        <v>3487.8049999999998</v>
      </c>
      <c r="E61" s="3">
        <v>2920.12</v>
      </c>
      <c r="F61" s="14">
        <f>G61-E61-D61</f>
        <v>322.07500000000027</v>
      </c>
      <c r="G61" s="18">
        <v>6730</v>
      </c>
      <c r="H61" s="3">
        <v>1</v>
      </c>
      <c r="I61" s="3">
        <f>G61*H61*12</f>
        <v>80760</v>
      </c>
      <c r="J61" s="3">
        <f>C61*H61</f>
        <v>18.5</v>
      </c>
      <c r="K61" s="16">
        <f>G61*1.105+3</f>
        <v>7439.65</v>
      </c>
    </row>
    <row r="62" spans="1:11">
      <c r="A62" s="3"/>
      <c r="B62" s="3"/>
      <c r="C62" s="3"/>
      <c r="D62" s="14"/>
      <c r="E62" s="3"/>
      <c r="F62" s="14"/>
      <c r="G62" s="18"/>
      <c r="H62" s="3"/>
      <c r="I62" s="3"/>
      <c r="K62" s="16"/>
    </row>
    <row r="63" spans="1:11">
      <c r="A63" s="3" t="s">
        <v>40</v>
      </c>
      <c r="B63" s="3">
        <v>188.53</v>
      </c>
      <c r="C63" s="3">
        <v>19.600000000000001</v>
      </c>
      <c r="D63" s="14">
        <f>B63*C63</f>
        <v>3695.1880000000001</v>
      </c>
      <c r="E63" s="3">
        <v>2920.12</v>
      </c>
      <c r="F63" s="14">
        <f>G63-E63-D63</f>
        <v>334.69200000000001</v>
      </c>
      <c r="G63" s="18">
        <v>6950</v>
      </c>
      <c r="H63" s="3">
        <v>1</v>
      </c>
      <c r="I63" s="3">
        <f>G63*H63*12</f>
        <v>83400</v>
      </c>
      <c r="J63" s="3">
        <f>C63*H63</f>
        <v>19.600000000000001</v>
      </c>
      <c r="K63" s="16">
        <f>G63*1.105</f>
        <v>7679.75</v>
      </c>
    </row>
    <row r="64" spans="1:11">
      <c r="A64" s="3"/>
      <c r="B64" s="3"/>
      <c r="C64" s="3"/>
      <c r="D64" s="14"/>
      <c r="E64" s="3"/>
      <c r="F64" s="14"/>
      <c r="G64" s="18"/>
      <c r="H64" s="3"/>
      <c r="I64" s="3"/>
      <c r="K64" s="16"/>
    </row>
    <row r="65" spans="1:11">
      <c r="A65" s="3" t="s">
        <v>41</v>
      </c>
      <c r="B65" s="3">
        <v>188.53</v>
      </c>
      <c r="C65" s="3">
        <v>20</v>
      </c>
      <c r="D65" s="14">
        <f>B65*C65</f>
        <v>3770.6</v>
      </c>
      <c r="E65" s="3">
        <v>2920.12</v>
      </c>
      <c r="F65" s="14">
        <f>G65-E65-D65</f>
        <v>339.2800000000002</v>
      </c>
      <c r="G65" s="18">
        <v>7030</v>
      </c>
      <c r="H65" s="3">
        <v>6</v>
      </c>
      <c r="I65" s="3">
        <f>G65*H65*12</f>
        <v>506160</v>
      </c>
      <c r="J65" s="3">
        <f>C65*H65</f>
        <v>120</v>
      </c>
      <c r="K65" s="16">
        <f>G65*1.105+2</f>
        <v>7770.15</v>
      </c>
    </row>
    <row r="66" spans="1:11">
      <c r="A66" s="3"/>
      <c r="B66" s="3"/>
      <c r="C66" s="3"/>
      <c r="D66" s="14"/>
      <c r="E66" s="3"/>
      <c r="F66" s="14"/>
      <c r="G66" s="18"/>
      <c r="H66" s="3"/>
      <c r="I66" s="3"/>
      <c r="K66" s="16"/>
    </row>
    <row r="67" spans="1:11">
      <c r="A67" s="3" t="s">
        <v>42</v>
      </c>
      <c r="B67" s="3">
        <v>188.53</v>
      </c>
      <c r="C67" s="3">
        <v>21</v>
      </c>
      <c r="D67" s="14">
        <f>B67*C67</f>
        <v>3959.13</v>
      </c>
      <c r="E67" s="3">
        <v>2920.12</v>
      </c>
      <c r="F67" s="14">
        <f>G67-E67-D67</f>
        <v>340.75</v>
      </c>
      <c r="G67" s="18">
        <v>7220</v>
      </c>
      <c r="H67" s="3">
        <v>1</v>
      </c>
      <c r="I67" s="3">
        <f>G67*H67*12</f>
        <v>86640</v>
      </c>
      <c r="J67" s="3">
        <f>C67*H67</f>
        <v>21</v>
      </c>
      <c r="K67" s="16">
        <f>G67*1.105+2</f>
        <v>7980.0999999999995</v>
      </c>
    </row>
    <row r="68" spans="1:11">
      <c r="A68" s="3"/>
      <c r="B68" s="3"/>
      <c r="C68" s="3"/>
      <c r="D68" s="14"/>
      <c r="E68" s="3"/>
      <c r="F68" s="14"/>
      <c r="G68" s="18"/>
      <c r="H68" s="3"/>
      <c r="I68" s="3"/>
      <c r="K68" s="16"/>
    </row>
    <row r="69" spans="1:11">
      <c r="A69" s="3" t="s">
        <v>43</v>
      </c>
      <c r="B69" s="3">
        <v>188.53</v>
      </c>
      <c r="C69" s="3">
        <v>22.5</v>
      </c>
      <c r="D69" s="14">
        <f>B69*C69</f>
        <v>4241.9250000000002</v>
      </c>
      <c r="E69" s="3">
        <v>2920.12</v>
      </c>
      <c r="F69" s="14">
        <f>G69-E69-D69</f>
        <v>357.95499999999993</v>
      </c>
      <c r="G69" s="18">
        <v>7520</v>
      </c>
      <c r="H69" s="3">
        <v>6</v>
      </c>
      <c r="I69" s="3">
        <f>G69*H69*12</f>
        <v>541440</v>
      </c>
      <c r="J69" s="3">
        <f>C69*H69</f>
        <v>135</v>
      </c>
      <c r="K69" s="16">
        <f>G69*1.105</f>
        <v>8309.6</v>
      </c>
    </row>
    <row r="70" spans="1:11">
      <c r="A70" s="3"/>
      <c r="B70" s="3"/>
      <c r="C70" s="3"/>
      <c r="D70" s="14"/>
      <c r="E70" s="3"/>
      <c r="F70" s="14"/>
      <c r="G70" s="18"/>
      <c r="H70" s="3"/>
      <c r="I70" s="3"/>
      <c r="K70" s="16"/>
    </row>
    <row r="71" spans="1:11">
      <c r="A71" s="3" t="s">
        <v>44</v>
      </c>
      <c r="B71" s="3">
        <v>188.53</v>
      </c>
      <c r="C71" s="3">
        <v>23.76</v>
      </c>
      <c r="D71" s="14">
        <f>B71*C71</f>
        <v>4479.4728000000005</v>
      </c>
      <c r="E71" s="3">
        <v>2920.12</v>
      </c>
      <c r="F71" s="14">
        <f>G71-E71-D71</f>
        <v>370.40719999999965</v>
      </c>
      <c r="G71" s="18">
        <v>7770</v>
      </c>
      <c r="H71" s="3">
        <v>1</v>
      </c>
      <c r="I71" s="3">
        <f>G71*H71*12</f>
        <v>93240</v>
      </c>
      <c r="J71" s="3">
        <f>C71*H71</f>
        <v>23.76</v>
      </c>
      <c r="K71" s="16">
        <f>G71*1.105+4</f>
        <v>8589.85</v>
      </c>
    </row>
    <row r="72" spans="1:11">
      <c r="A72" s="3"/>
      <c r="B72" s="3"/>
      <c r="C72" s="3"/>
      <c r="D72" s="14"/>
      <c r="E72" s="3"/>
      <c r="F72" s="14"/>
      <c r="G72" s="18"/>
      <c r="H72" s="3"/>
      <c r="I72" s="3"/>
      <c r="K72" s="16"/>
    </row>
    <row r="73" spans="1:11">
      <c r="A73" s="3" t="s">
        <v>45</v>
      </c>
      <c r="B73" s="3">
        <v>188.53</v>
      </c>
      <c r="C73" s="3">
        <v>25</v>
      </c>
      <c r="D73" s="14">
        <f>B73*C73</f>
        <v>4713.25</v>
      </c>
      <c r="E73" s="3">
        <v>2920.12</v>
      </c>
      <c r="F73" s="14">
        <f>G73-E73-D73</f>
        <v>386.63000000000011</v>
      </c>
      <c r="G73" s="18">
        <v>8020</v>
      </c>
      <c r="H73" s="3">
        <v>4</v>
      </c>
      <c r="I73" s="3">
        <f>G73*H73*12</f>
        <v>384960</v>
      </c>
      <c r="J73" s="3">
        <f>C73*H73</f>
        <v>100</v>
      </c>
      <c r="K73" s="16">
        <f>G73*1.105-2</f>
        <v>8860.1</v>
      </c>
    </row>
    <row r="74" spans="1:11">
      <c r="A74" s="3"/>
      <c r="B74" s="3"/>
      <c r="C74" s="3"/>
      <c r="D74" s="14"/>
      <c r="E74" s="3"/>
      <c r="F74" s="14"/>
      <c r="G74" s="18"/>
      <c r="H74" s="3"/>
      <c r="I74" s="3"/>
      <c r="K74" s="16"/>
    </row>
    <row r="75" spans="1:11">
      <c r="A75" s="3" t="s">
        <v>46</v>
      </c>
      <c r="B75" s="3">
        <v>188.53</v>
      </c>
      <c r="C75" s="3">
        <v>25.35</v>
      </c>
      <c r="D75" s="14">
        <f>B75*C75</f>
        <v>4779.2355000000007</v>
      </c>
      <c r="E75" s="3">
        <v>2920.12</v>
      </c>
      <c r="F75" s="14">
        <f>G75-E75-D75</f>
        <v>390.64449999999943</v>
      </c>
      <c r="G75" s="18">
        <v>8090</v>
      </c>
      <c r="H75" s="3">
        <v>1</v>
      </c>
      <c r="I75" s="3">
        <f>G75*H75*12</f>
        <v>97080</v>
      </c>
      <c r="J75" s="3">
        <f>C75*H75</f>
        <v>25.35</v>
      </c>
      <c r="K75" s="16">
        <f>G75*1.105+1</f>
        <v>8940.4500000000007</v>
      </c>
    </row>
    <row r="76" spans="1:11">
      <c r="A76" s="3"/>
      <c r="B76" s="3"/>
      <c r="C76" s="3"/>
      <c r="D76" s="14"/>
      <c r="E76" s="3"/>
      <c r="F76" s="14"/>
      <c r="G76" s="18"/>
      <c r="H76" s="3"/>
      <c r="I76" s="3"/>
      <c r="K76" s="16"/>
    </row>
    <row r="77" spans="1:11">
      <c r="A77" s="3" t="s">
        <v>47</v>
      </c>
      <c r="B77" s="3">
        <v>188.53</v>
      </c>
      <c r="C77" s="3">
        <v>25.9</v>
      </c>
      <c r="D77" s="14">
        <f>B77*C77</f>
        <v>4882.9269999999997</v>
      </c>
      <c r="E77" s="3">
        <v>2920.12</v>
      </c>
      <c r="F77" s="14">
        <f>G77-E77-D77</f>
        <v>396.95300000000043</v>
      </c>
      <c r="G77" s="18">
        <v>8200</v>
      </c>
      <c r="H77" s="3">
        <v>1</v>
      </c>
      <c r="I77" s="3">
        <f>G77*H77*12</f>
        <v>98400</v>
      </c>
      <c r="J77" s="3">
        <f>C77*H77</f>
        <v>25.9</v>
      </c>
      <c r="K77" s="16">
        <f>G77*1.105-1</f>
        <v>9060</v>
      </c>
    </row>
    <row r="78" spans="1:11">
      <c r="A78" s="3"/>
      <c r="B78" s="3"/>
      <c r="C78" s="3"/>
      <c r="D78" s="14"/>
      <c r="E78" s="3"/>
      <c r="F78" s="14"/>
      <c r="G78" s="18"/>
      <c r="H78" s="3"/>
      <c r="I78" s="3"/>
      <c r="K78" s="16"/>
    </row>
    <row r="79" spans="1:11">
      <c r="A79" s="3" t="s">
        <v>48</v>
      </c>
      <c r="B79" s="3">
        <v>188.53</v>
      </c>
      <c r="C79" s="3">
        <v>26.1</v>
      </c>
      <c r="D79" s="14">
        <f>B79*C79</f>
        <v>4920.6330000000007</v>
      </c>
      <c r="E79" s="3">
        <v>2920.12</v>
      </c>
      <c r="F79" s="14">
        <f>G79-E79-D79</f>
        <v>389.24699999999939</v>
      </c>
      <c r="G79" s="18">
        <v>8230</v>
      </c>
      <c r="H79" s="3">
        <v>1</v>
      </c>
      <c r="I79" s="3">
        <f>G79*H79*12</f>
        <v>98760</v>
      </c>
      <c r="J79" s="3">
        <f>C79*H79</f>
        <v>26.1</v>
      </c>
      <c r="K79" s="16">
        <f>G79*1.105-4</f>
        <v>9090.15</v>
      </c>
    </row>
    <row r="80" spans="1:11">
      <c r="A80" s="3"/>
      <c r="B80" s="3"/>
      <c r="C80" s="3"/>
      <c r="D80" s="14"/>
      <c r="E80" s="3"/>
      <c r="F80" s="14"/>
      <c r="G80" s="18"/>
      <c r="H80" s="3"/>
      <c r="I80" s="3"/>
      <c r="K80" s="16"/>
    </row>
    <row r="81" spans="1:11">
      <c r="A81" s="3" t="s">
        <v>49</v>
      </c>
      <c r="B81" s="3">
        <v>188.53</v>
      </c>
      <c r="C81" s="3">
        <v>28</v>
      </c>
      <c r="D81" s="14">
        <f>B81*C81</f>
        <v>5278.84</v>
      </c>
      <c r="E81" s="3">
        <v>2920.12</v>
      </c>
      <c r="F81" s="14">
        <f>G81-E81-D81</f>
        <v>411.03999999999996</v>
      </c>
      <c r="G81" s="18">
        <v>8610</v>
      </c>
      <c r="H81" s="3">
        <v>1</v>
      </c>
      <c r="I81" s="3">
        <f>G81*H81*12</f>
        <v>103320</v>
      </c>
      <c r="J81" s="3">
        <f>C81*H81</f>
        <v>28</v>
      </c>
      <c r="K81" s="16">
        <f>G81*1.105-4</f>
        <v>9510.0499999999993</v>
      </c>
    </row>
    <row r="82" spans="1:11">
      <c r="A82" s="3"/>
      <c r="B82" s="3"/>
      <c r="C82" s="3"/>
      <c r="D82" s="14"/>
      <c r="E82" s="3"/>
      <c r="F82" s="14"/>
      <c r="G82" s="18"/>
      <c r="H82" s="3"/>
      <c r="I82" s="3"/>
      <c r="K82" s="16"/>
    </row>
    <row r="83" spans="1:11">
      <c r="A83" s="3" t="s">
        <v>50</v>
      </c>
      <c r="B83" s="3">
        <v>188.53</v>
      </c>
      <c r="C83" s="3">
        <v>28.3</v>
      </c>
      <c r="D83" s="14">
        <f>B83*C83</f>
        <v>5335.3990000000003</v>
      </c>
      <c r="E83" s="3">
        <v>2920.12</v>
      </c>
      <c r="F83" s="14">
        <f>G83-E83-D83</f>
        <v>414.48099999999977</v>
      </c>
      <c r="G83" s="18">
        <v>8670</v>
      </c>
      <c r="H83" s="3">
        <v>1</v>
      </c>
      <c r="I83" s="3">
        <f>G83*H83*12</f>
        <v>104040</v>
      </c>
      <c r="J83" s="3">
        <f>C83*H83</f>
        <v>28.3</v>
      </c>
      <c r="K83" s="16">
        <f>G83*1.105</f>
        <v>9580.35</v>
      </c>
    </row>
    <row r="84" spans="1:11">
      <c r="A84" s="3"/>
      <c r="B84" s="3"/>
      <c r="C84" s="3"/>
      <c r="D84" s="14"/>
      <c r="E84" s="3"/>
      <c r="F84" s="14"/>
      <c r="G84" s="18"/>
      <c r="H84" s="3"/>
      <c r="I84" s="3"/>
      <c r="K84" s="16"/>
    </row>
    <row r="85" spans="1:11">
      <c r="A85" s="3" t="s">
        <v>51</v>
      </c>
      <c r="B85" s="3">
        <v>188.53</v>
      </c>
      <c r="C85" s="3">
        <v>28.64</v>
      </c>
      <c r="D85" s="14">
        <f>B85*C85</f>
        <v>5399.4992000000002</v>
      </c>
      <c r="E85" s="3">
        <v>2920.12</v>
      </c>
      <c r="F85" s="14">
        <f>G85-E85-D85</f>
        <v>420.38079999999991</v>
      </c>
      <c r="G85" s="18">
        <v>8740</v>
      </c>
      <c r="H85" s="3">
        <v>1</v>
      </c>
      <c r="I85" s="3">
        <f>G85*H85*12</f>
        <v>104880</v>
      </c>
      <c r="J85" s="3">
        <f>C85*H85</f>
        <v>28.64</v>
      </c>
      <c r="K85" s="16">
        <f>G85*1.105+2</f>
        <v>9659.7000000000007</v>
      </c>
    </row>
    <row r="86" spans="1:11">
      <c r="A86" s="3"/>
      <c r="B86" s="3"/>
      <c r="C86" s="3"/>
      <c r="D86" s="14"/>
      <c r="E86" s="3"/>
      <c r="F86" s="14"/>
      <c r="G86" s="18"/>
      <c r="H86" s="3"/>
      <c r="I86" s="3"/>
      <c r="K86" s="16"/>
    </row>
    <row r="87" spans="1:11">
      <c r="A87" s="3" t="s">
        <v>52</v>
      </c>
      <c r="B87" s="3">
        <v>188.53</v>
      </c>
      <c r="C87" s="3">
        <v>29.5</v>
      </c>
      <c r="D87" s="14">
        <f>B87*C87</f>
        <v>5561.6350000000002</v>
      </c>
      <c r="E87" s="3">
        <v>2920.12</v>
      </c>
      <c r="F87" s="14">
        <f>G87-E87-D87</f>
        <v>418.24499999999989</v>
      </c>
      <c r="G87" s="18">
        <v>8900</v>
      </c>
      <c r="H87" s="3">
        <v>1</v>
      </c>
      <c r="I87" s="3">
        <f>G87*H87*12</f>
        <v>106800</v>
      </c>
      <c r="J87" s="3">
        <f>C87*H87</f>
        <v>29.5</v>
      </c>
      <c r="K87" s="16">
        <f>G87*1.105+5</f>
        <v>9839.5</v>
      </c>
    </row>
    <row r="88" spans="1:11">
      <c r="A88" s="3"/>
      <c r="B88" s="3"/>
      <c r="C88" s="3"/>
      <c r="D88" s="14"/>
      <c r="E88" s="3"/>
      <c r="F88" s="14"/>
      <c r="G88" s="18"/>
      <c r="H88" s="3"/>
      <c r="I88" s="3"/>
      <c r="K88" s="16"/>
    </row>
    <row r="89" spans="1:11">
      <c r="A89" s="3" t="s">
        <v>53</v>
      </c>
      <c r="B89" s="3">
        <v>188.53</v>
      </c>
      <c r="C89" s="3">
        <v>30</v>
      </c>
      <c r="D89" s="14">
        <f>B89*C89</f>
        <v>5655.9</v>
      </c>
      <c r="E89" s="3">
        <v>2920.12</v>
      </c>
      <c r="F89" s="14">
        <f>G89-E89-D89</f>
        <v>423.98000000000047</v>
      </c>
      <c r="G89" s="18">
        <v>9000</v>
      </c>
      <c r="H89" s="3">
        <v>44</v>
      </c>
      <c r="I89" s="3">
        <f>G89*H89*12</f>
        <v>4752000</v>
      </c>
      <c r="J89" s="3">
        <f>C89*H89</f>
        <v>1320</v>
      </c>
      <c r="K89" s="16">
        <f>G89*1.105+5</f>
        <v>9950</v>
      </c>
    </row>
    <row r="90" spans="1:11">
      <c r="A90" s="3"/>
      <c r="B90" s="3"/>
      <c r="C90" s="3"/>
      <c r="D90" s="14"/>
      <c r="E90" s="3"/>
      <c r="F90" s="14"/>
      <c r="G90" s="18"/>
      <c r="H90" s="3"/>
      <c r="I90" s="3"/>
      <c r="K90" s="16"/>
    </row>
    <row r="91" spans="1:11">
      <c r="A91" s="3">
        <v>30.09</v>
      </c>
      <c r="B91" s="3">
        <v>188.53</v>
      </c>
      <c r="C91" s="3">
        <v>30.09</v>
      </c>
      <c r="D91" s="14">
        <f>B91*C91</f>
        <v>5672.8676999999998</v>
      </c>
      <c r="E91" s="3">
        <v>2920.12</v>
      </c>
      <c r="F91" s="14">
        <f>G91-E91-D91</f>
        <v>427.01230000000032</v>
      </c>
      <c r="G91" s="18">
        <v>9020</v>
      </c>
      <c r="H91" s="3">
        <v>1</v>
      </c>
      <c r="I91" s="3">
        <f>G91*H91*12</f>
        <v>108240</v>
      </c>
      <c r="J91" s="3">
        <f>C91*H91</f>
        <v>30.09</v>
      </c>
      <c r="K91" s="16">
        <f>G91*1.105+3</f>
        <v>9970.1</v>
      </c>
    </row>
    <row r="92" spans="1:11">
      <c r="A92" s="3"/>
      <c r="B92" s="3"/>
      <c r="C92" s="3"/>
      <c r="D92" s="14"/>
      <c r="E92" s="3"/>
      <c r="F92" s="14"/>
      <c r="G92" s="18"/>
      <c r="H92" s="3"/>
      <c r="I92" s="3"/>
      <c r="K92" s="16"/>
    </row>
    <row r="93" spans="1:11">
      <c r="A93" s="3">
        <v>30.7</v>
      </c>
      <c r="B93" s="3">
        <v>188.53</v>
      </c>
      <c r="C93" s="3">
        <v>30.74</v>
      </c>
      <c r="D93" s="14">
        <f>B93*C93</f>
        <v>5795.4121999999998</v>
      </c>
      <c r="E93" s="3">
        <v>2920.12</v>
      </c>
      <c r="F93" s="14">
        <f>G93-E93-D93</f>
        <v>424.46780000000035</v>
      </c>
      <c r="G93" s="18">
        <v>9140</v>
      </c>
      <c r="H93" s="3">
        <v>1</v>
      </c>
      <c r="I93" s="3">
        <f>G93*H93*12</f>
        <v>109680</v>
      </c>
      <c r="J93" s="3">
        <f>C93*H93</f>
        <v>30.74</v>
      </c>
      <c r="K93" s="16">
        <f>G93*1.105</f>
        <v>10099.700000000001</v>
      </c>
    </row>
    <row r="94" spans="1:11">
      <c r="A94" s="3"/>
      <c r="B94" s="3"/>
      <c r="C94" s="3"/>
      <c r="D94" s="14"/>
      <c r="E94" s="3"/>
      <c r="F94" s="14"/>
      <c r="G94" s="18"/>
      <c r="H94" s="3"/>
      <c r="I94" s="3"/>
      <c r="K94" s="16"/>
    </row>
    <row r="95" spans="1:11">
      <c r="A95" s="3" t="s">
        <v>54</v>
      </c>
      <c r="B95" s="3">
        <v>188.53</v>
      </c>
      <c r="C95" s="3">
        <v>32</v>
      </c>
      <c r="D95" s="14">
        <f>B95*C95</f>
        <v>6032.96</v>
      </c>
      <c r="E95" s="3">
        <v>2920.12</v>
      </c>
      <c r="F95" s="14">
        <f>G95-E95-D95</f>
        <v>446.92000000000007</v>
      </c>
      <c r="G95" s="18">
        <v>9400</v>
      </c>
      <c r="H95" s="3">
        <v>1</v>
      </c>
      <c r="I95" s="3">
        <f>G95*H95*12</f>
        <v>112800</v>
      </c>
      <c r="J95" s="3">
        <f>C95*H95</f>
        <v>32</v>
      </c>
      <c r="K95" s="16">
        <f>G95*1.105+3</f>
        <v>10390</v>
      </c>
    </row>
    <row r="96" spans="1:11">
      <c r="A96" s="3"/>
      <c r="B96" s="3"/>
      <c r="C96" s="3"/>
      <c r="D96" s="14"/>
      <c r="E96" s="3"/>
      <c r="F96" s="14"/>
      <c r="G96" s="18"/>
      <c r="H96" s="3"/>
      <c r="I96" s="3"/>
      <c r="K96" s="16"/>
    </row>
    <row r="97" spans="1:11">
      <c r="A97" s="3" t="s">
        <v>55</v>
      </c>
      <c r="B97" s="3">
        <v>188.53</v>
      </c>
      <c r="C97" s="3">
        <v>35</v>
      </c>
      <c r="D97" s="14">
        <f>B97*C97</f>
        <v>6598.55</v>
      </c>
      <c r="E97" s="3">
        <v>2920.12</v>
      </c>
      <c r="F97" s="14">
        <f>G97-E97-D97</f>
        <v>481.32999999999993</v>
      </c>
      <c r="G97" s="18">
        <v>10000</v>
      </c>
      <c r="H97" s="3">
        <v>2</v>
      </c>
      <c r="I97" s="3">
        <f>G97*H97*12</f>
        <v>240000</v>
      </c>
      <c r="J97" s="3">
        <f>C97*H97</f>
        <v>70</v>
      </c>
      <c r="K97" s="16">
        <f>G97*1.105</f>
        <v>11050</v>
      </c>
    </row>
    <row r="98" spans="1:11">
      <c r="A98" s="3"/>
      <c r="B98" s="3"/>
      <c r="C98" s="3"/>
      <c r="D98" s="14"/>
      <c r="E98" s="3"/>
      <c r="F98" s="14"/>
      <c r="G98" s="18"/>
      <c r="H98" s="3"/>
      <c r="I98" s="3"/>
      <c r="K98" s="16"/>
    </row>
    <row r="99" spans="1:11">
      <c r="A99" s="3" t="s">
        <v>56</v>
      </c>
      <c r="B99" s="3">
        <v>188.53</v>
      </c>
      <c r="C99" s="3">
        <v>36</v>
      </c>
      <c r="D99" s="14">
        <f>B99*C99</f>
        <v>6787.08</v>
      </c>
      <c r="E99" s="3">
        <v>2920.12</v>
      </c>
      <c r="F99" s="14">
        <f>G99-E99-D99</f>
        <v>492.80000000000018</v>
      </c>
      <c r="G99" s="18">
        <v>10200</v>
      </c>
      <c r="H99" s="3">
        <v>1</v>
      </c>
      <c r="I99" s="3">
        <f>G99*H99*12</f>
        <v>122400</v>
      </c>
      <c r="J99" s="3">
        <f>C99*H99</f>
        <v>36</v>
      </c>
      <c r="K99" s="16">
        <f>G99*1.105-1</f>
        <v>11270</v>
      </c>
    </row>
    <row r="100" spans="1:11">
      <c r="A100" s="3"/>
      <c r="B100" s="3"/>
      <c r="C100" s="3"/>
      <c r="D100" s="14"/>
      <c r="E100" s="3"/>
      <c r="F100" s="14"/>
      <c r="G100" s="18"/>
      <c r="H100" s="3"/>
      <c r="I100" s="3"/>
      <c r="K100" s="16"/>
    </row>
    <row r="101" spans="1:11">
      <c r="A101" s="3" t="s">
        <v>57</v>
      </c>
      <c r="B101" s="3">
        <v>188.53</v>
      </c>
      <c r="C101" s="3">
        <v>39.200000000000003</v>
      </c>
      <c r="D101" s="14">
        <f>B101*C101</f>
        <v>7390.3760000000002</v>
      </c>
      <c r="E101" s="3">
        <v>2920.12</v>
      </c>
      <c r="F101" s="14">
        <f>G101-E101-D101</f>
        <v>519.50399999999991</v>
      </c>
      <c r="G101" s="18">
        <v>10830</v>
      </c>
      <c r="H101" s="3">
        <v>1</v>
      </c>
      <c r="I101" s="3">
        <f>G101*H101*12</f>
        <v>129960</v>
      </c>
      <c r="J101" s="3">
        <f>C101*H101</f>
        <v>39.200000000000003</v>
      </c>
      <c r="K101" s="16">
        <f>G101*1.105+3</f>
        <v>11970.15</v>
      </c>
    </row>
    <row r="102" spans="1:11">
      <c r="A102" s="3"/>
      <c r="B102" s="3"/>
      <c r="C102" s="3"/>
      <c r="D102" s="14"/>
      <c r="E102" s="3"/>
      <c r="F102" s="14"/>
      <c r="G102" s="18"/>
      <c r="H102" s="3"/>
      <c r="I102" s="3"/>
      <c r="K102" s="16"/>
    </row>
    <row r="103" spans="1:11">
      <c r="A103" s="3" t="s">
        <v>58</v>
      </c>
      <c r="B103" s="3">
        <v>188.53</v>
      </c>
      <c r="C103" s="3">
        <v>40</v>
      </c>
      <c r="D103" s="14">
        <f>B103*C103</f>
        <v>7541.2</v>
      </c>
      <c r="E103" s="3">
        <v>2920.12</v>
      </c>
      <c r="F103" s="14">
        <f>G103-E103-D103</f>
        <v>528.68000000000029</v>
      </c>
      <c r="G103" s="18">
        <v>10990</v>
      </c>
      <c r="H103" s="3">
        <v>1</v>
      </c>
      <c r="I103" s="3">
        <f>G103*H103*12</f>
        <v>131880</v>
      </c>
      <c r="J103" s="3">
        <f>C103*H103</f>
        <v>40</v>
      </c>
      <c r="K103" s="16">
        <f>G103*1.105-4</f>
        <v>12139.949999999999</v>
      </c>
    </row>
    <row r="104" spans="1:11">
      <c r="A104" s="3"/>
      <c r="B104" s="3"/>
      <c r="C104" s="3"/>
      <c r="D104" s="14"/>
      <c r="E104" s="3"/>
      <c r="F104" s="14"/>
      <c r="G104" s="18"/>
      <c r="H104" s="3"/>
      <c r="I104" s="3"/>
      <c r="K104" s="16"/>
    </row>
    <row r="105" spans="1:11">
      <c r="A105" s="3" t="s">
        <v>59</v>
      </c>
      <c r="B105" s="3">
        <v>188.53</v>
      </c>
      <c r="C105" s="3">
        <v>41</v>
      </c>
      <c r="D105" s="14">
        <f>B105*C105</f>
        <v>7729.7300000000005</v>
      </c>
      <c r="E105" s="3">
        <v>2920.12</v>
      </c>
      <c r="F105" s="14">
        <f>G105-E105-D105</f>
        <v>530.15000000000055</v>
      </c>
      <c r="G105" s="18">
        <v>11180</v>
      </c>
      <c r="H105" s="3">
        <v>1</v>
      </c>
      <c r="I105" s="3">
        <f>G105*H105*12</f>
        <v>134160</v>
      </c>
      <c r="J105" s="3">
        <f>C105*H105</f>
        <v>41</v>
      </c>
      <c r="K105" s="16">
        <f>G105*1.105-4</f>
        <v>12349.9</v>
      </c>
    </row>
    <row r="106" spans="1:11">
      <c r="A106" s="3"/>
      <c r="B106" s="3"/>
      <c r="C106" s="3"/>
      <c r="D106" s="14"/>
      <c r="E106" s="3"/>
      <c r="F106" s="14"/>
      <c r="G106" s="18"/>
      <c r="H106" s="3"/>
      <c r="I106" s="3"/>
      <c r="K106" s="16"/>
    </row>
    <row r="107" spans="1:11">
      <c r="A107" s="3">
        <v>41.75</v>
      </c>
      <c r="B107" s="3">
        <v>188.53</v>
      </c>
      <c r="C107" s="3">
        <v>41.75</v>
      </c>
      <c r="D107" s="14">
        <f>B107*C107</f>
        <v>7871.1274999999996</v>
      </c>
      <c r="E107" s="3">
        <v>2920.12</v>
      </c>
      <c r="F107" s="14">
        <f>G107-E107-D107</f>
        <v>538.75250000000142</v>
      </c>
      <c r="G107" s="18">
        <v>11330</v>
      </c>
      <c r="H107" s="3">
        <v>1</v>
      </c>
      <c r="I107" s="3">
        <f>G107*H107*12</f>
        <v>135960</v>
      </c>
      <c r="J107" s="3">
        <f>C107*H107</f>
        <v>41.75</v>
      </c>
      <c r="K107" s="16">
        <f>G107*1.105</f>
        <v>12519.65</v>
      </c>
    </row>
    <row r="108" spans="1:11">
      <c r="A108" s="3"/>
      <c r="B108" s="3"/>
      <c r="C108" s="3"/>
      <c r="D108" s="14"/>
      <c r="E108" s="3"/>
      <c r="F108" s="14"/>
      <c r="G108" s="18"/>
      <c r="H108" s="3"/>
      <c r="I108" s="3"/>
      <c r="K108" s="16"/>
    </row>
    <row r="109" spans="1:11">
      <c r="A109" s="3">
        <v>42.6</v>
      </c>
      <c r="B109" s="3">
        <v>188.53</v>
      </c>
      <c r="C109" s="3">
        <v>42.6</v>
      </c>
      <c r="D109" s="14">
        <f>B109*C109</f>
        <v>8031.3780000000006</v>
      </c>
      <c r="E109" s="3">
        <v>2920.12</v>
      </c>
      <c r="F109" s="14">
        <f>G109-E109-D109</f>
        <v>548.50200000000041</v>
      </c>
      <c r="G109" s="18">
        <v>11500</v>
      </c>
      <c r="H109" s="3">
        <v>1</v>
      </c>
      <c r="I109" s="3">
        <f>G109*H109*12</f>
        <v>138000</v>
      </c>
      <c r="J109" s="3">
        <f>C109*H109</f>
        <v>42.6</v>
      </c>
      <c r="K109" s="16">
        <f>G109*1.105+2</f>
        <v>12709.5</v>
      </c>
    </row>
    <row r="110" spans="1:11">
      <c r="A110" s="3"/>
      <c r="B110" s="3"/>
      <c r="C110" s="3"/>
      <c r="D110" s="14"/>
      <c r="E110" s="3"/>
      <c r="F110" s="14"/>
      <c r="G110" s="18"/>
      <c r="H110" s="3"/>
      <c r="I110" s="3"/>
      <c r="K110" s="16"/>
    </row>
    <row r="111" spans="1:11">
      <c r="A111" s="3" t="s">
        <v>60</v>
      </c>
      <c r="B111" s="3">
        <v>188.53</v>
      </c>
      <c r="C111" s="3">
        <v>45</v>
      </c>
      <c r="D111" s="14">
        <f>B111*C111</f>
        <v>8483.85</v>
      </c>
      <c r="E111" s="3">
        <v>2920.12</v>
      </c>
      <c r="F111" s="14">
        <f>G111-E111-D111</f>
        <v>576.03000000000065</v>
      </c>
      <c r="G111" s="18">
        <v>11980</v>
      </c>
      <c r="H111" s="3">
        <v>6</v>
      </c>
      <c r="I111" s="3">
        <f>G111*H111*12</f>
        <v>862560</v>
      </c>
      <c r="J111" s="3">
        <f>C111*H111</f>
        <v>270</v>
      </c>
      <c r="K111" s="16">
        <f>G111*1.1+2</f>
        <v>13180.000000000002</v>
      </c>
    </row>
    <row r="112" spans="1:11">
      <c r="A112" s="3"/>
      <c r="B112" s="3"/>
      <c r="C112" s="3"/>
      <c r="D112" s="14"/>
      <c r="E112" s="3"/>
      <c r="F112" s="14"/>
      <c r="G112" s="18"/>
      <c r="H112" s="3"/>
      <c r="I112" s="3"/>
      <c r="K112" s="16"/>
    </row>
    <row r="113" spans="1:13">
      <c r="A113" s="3" t="s">
        <v>61</v>
      </c>
      <c r="B113" s="3">
        <v>188.53</v>
      </c>
      <c r="C113" s="3">
        <v>47.55</v>
      </c>
      <c r="D113" s="14">
        <f>B113*C113</f>
        <v>8964.6014999999989</v>
      </c>
      <c r="E113" s="3">
        <v>2920.12</v>
      </c>
      <c r="F113" s="14">
        <f>G113-E113-D113</f>
        <v>595.27850000000217</v>
      </c>
      <c r="G113" s="18">
        <v>12480</v>
      </c>
      <c r="H113" s="3">
        <v>1</v>
      </c>
      <c r="I113" s="3">
        <f>G113*H113*12</f>
        <v>149760</v>
      </c>
      <c r="J113" s="3">
        <f>C113*H113</f>
        <v>47.55</v>
      </c>
      <c r="K113" s="16">
        <f>G113*1.105</f>
        <v>13790.4</v>
      </c>
    </row>
    <row r="114" spans="1:13">
      <c r="A114" s="3"/>
      <c r="B114" s="3"/>
      <c r="C114" s="3"/>
      <c r="D114" s="14"/>
      <c r="E114" s="3"/>
      <c r="F114" s="14"/>
      <c r="G114" s="18"/>
      <c r="H114" s="3"/>
      <c r="I114" s="3"/>
      <c r="K114" s="16"/>
    </row>
    <row r="115" spans="1:13">
      <c r="A115" s="3" t="s">
        <v>62</v>
      </c>
      <c r="B115" s="3">
        <v>188.53</v>
      </c>
      <c r="C115" s="3">
        <v>49.7</v>
      </c>
      <c r="D115" s="14">
        <f>B115*C115</f>
        <v>9369.9410000000007</v>
      </c>
      <c r="E115" s="3">
        <v>2920.12</v>
      </c>
      <c r="F115" s="14">
        <f>G115-E115-D115</f>
        <v>609.93900000000031</v>
      </c>
      <c r="G115" s="18">
        <v>12900</v>
      </c>
      <c r="H115" s="3">
        <v>1</v>
      </c>
      <c r="I115" s="3">
        <f>G115*H115*12</f>
        <v>154800</v>
      </c>
      <c r="J115" s="3">
        <f>C115*H115</f>
        <v>49.7</v>
      </c>
      <c r="K115" s="16">
        <f>G115*1.105+5</f>
        <v>14259.5</v>
      </c>
    </row>
    <row r="116" spans="1:13">
      <c r="A116" s="3"/>
      <c r="B116" s="3"/>
      <c r="C116" s="3"/>
      <c r="D116" s="14"/>
      <c r="E116" s="3"/>
      <c r="F116" s="14"/>
      <c r="G116" s="18"/>
      <c r="H116" s="3"/>
      <c r="I116" s="3"/>
      <c r="K116" s="16"/>
    </row>
    <row r="117" spans="1:13">
      <c r="A117" s="3" t="s">
        <v>63</v>
      </c>
      <c r="B117" s="3">
        <v>188.53</v>
      </c>
      <c r="C117" s="3">
        <v>52.6</v>
      </c>
      <c r="D117" s="14">
        <f>B117*C117</f>
        <v>9916.6779999999999</v>
      </c>
      <c r="E117" s="3">
        <v>2920.12</v>
      </c>
      <c r="F117" s="14">
        <f>G117-E117-D117</f>
        <v>643.20200000000114</v>
      </c>
      <c r="G117" s="18">
        <v>13480</v>
      </c>
      <c r="H117" s="3">
        <v>1</v>
      </c>
      <c r="I117" s="3">
        <f>G117*H117*12</f>
        <v>161760</v>
      </c>
      <c r="J117" s="3">
        <f>C117*H117</f>
        <v>52.6</v>
      </c>
      <c r="K117" s="16">
        <f>G117*1.105+5</f>
        <v>14900.4</v>
      </c>
    </row>
    <row r="118" spans="1:13">
      <c r="A118" s="3"/>
      <c r="B118" s="3"/>
      <c r="C118" s="3"/>
      <c r="D118" s="14"/>
      <c r="E118" s="3"/>
      <c r="F118" s="14"/>
      <c r="G118" s="18"/>
      <c r="H118" s="3"/>
      <c r="I118" s="3"/>
      <c r="K118" s="16"/>
    </row>
    <row r="119" spans="1:13">
      <c r="A119" s="3" t="s">
        <v>64</v>
      </c>
      <c r="B119" s="3">
        <v>188.53</v>
      </c>
      <c r="C119" s="3">
        <v>60</v>
      </c>
      <c r="D119" s="14">
        <f>B119*C119</f>
        <v>11311.8</v>
      </c>
      <c r="E119" s="3">
        <v>2920.12</v>
      </c>
      <c r="F119" s="14">
        <f>G119-E119-D119</f>
        <v>718.08000000000175</v>
      </c>
      <c r="G119" s="18">
        <v>14950</v>
      </c>
      <c r="H119" s="3">
        <v>3</v>
      </c>
      <c r="I119" s="3">
        <f>G119*H119*12</f>
        <v>538200</v>
      </c>
      <c r="J119" s="3">
        <f>C119*H119</f>
        <v>180</v>
      </c>
      <c r="K119" s="16">
        <f>G119*1.105</f>
        <v>16519.75</v>
      </c>
    </row>
    <row r="120" spans="1:13">
      <c r="A120" s="3"/>
      <c r="B120" s="3"/>
      <c r="C120" s="3"/>
      <c r="D120" s="14"/>
      <c r="E120" s="3"/>
      <c r="F120" s="14"/>
      <c r="G120" s="18"/>
      <c r="H120" s="3"/>
      <c r="I120" s="3"/>
      <c r="K120" s="16"/>
    </row>
    <row r="121" spans="1:13">
      <c r="A121" s="3" t="s">
        <v>65</v>
      </c>
      <c r="B121" s="3">
        <v>188.53</v>
      </c>
      <c r="C121" s="3">
        <v>75</v>
      </c>
      <c r="D121" s="14">
        <f>B121*C121</f>
        <v>14139.75</v>
      </c>
      <c r="E121" s="3">
        <v>2920.12</v>
      </c>
      <c r="F121" s="14">
        <f>G121-E121-D121</f>
        <v>860.13000000000102</v>
      </c>
      <c r="G121" s="18">
        <v>17920</v>
      </c>
      <c r="H121" s="3">
        <v>1</v>
      </c>
      <c r="I121" s="3">
        <f>G121*H121*12</f>
        <v>215040</v>
      </c>
      <c r="J121" s="3">
        <f>C121*H121</f>
        <v>75</v>
      </c>
      <c r="K121" s="16">
        <f>G121*1.105-2</f>
        <v>19799.599999999999</v>
      </c>
    </row>
    <row r="122" spans="1:13">
      <c r="A122" s="3"/>
      <c r="B122" s="3"/>
      <c r="C122" s="3"/>
      <c r="D122" s="14"/>
      <c r="E122" s="3"/>
      <c r="F122" s="14"/>
      <c r="G122" s="18"/>
      <c r="H122" s="3"/>
      <c r="I122" s="3"/>
      <c r="K122" s="16"/>
    </row>
    <row r="123" spans="1:13">
      <c r="A123" s="21" t="s">
        <v>66</v>
      </c>
      <c r="B123" s="21">
        <v>162.96</v>
      </c>
      <c r="C123" s="21">
        <v>263.25</v>
      </c>
      <c r="D123" s="22">
        <f>B123*C123</f>
        <v>42899.22</v>
      </c>
      <c r="E123" s="21">
        <v>2920.12</v>
      </c>
      <c r="F123" s="22">
        <f>G123-E123-D123</f>
        <v>2290.6599999999962</v>
      </c>
      <c r="G123" s="23">
        <v>48110</v>
      </c>
      <c r="H123" s="21">
        <v>1</v>
      </c>
      <c r="I123" s="21">
        <f>G123*H123*12</f>
        <v>577320</v>
      </c>
      <c r="J123" s="21">
        <f>C123*H123</f>
        <v>263.25</v>
      </c>
      <c r="K123" s="24">
        <f>G123*1.105-2</f>
        <v>53159.549999999996</v>
      </c>
    </row>
    <row r="124" spans="1:13" ht="18">
      <c r="A124" s="3"/>
      <c r="B124" s="3"/>
      <c r="C124" s="3"/>
      <c r="D124" s="14"/>
      <c r="E124" s="3"/>
      <c r="F124" s="14"/>
      <c r="G124" s="14"/>
      <c r="H124" s="3">
        <f>SUM(H3:H123)</f>
        <v>305</v>
      </c>
      <c r="I124" s="25">
        <f>SUM(I3:I123)</f>
        <v>25974000</v>
      </c>
      <c r="J124" s="3">
        <f>SUM(J3:J123)</f>
        <v>6242.05</v>
      </c>
    </row>
    <row r="125" spans="1:13">
      <c r="A125" s="3"/>
      <c r="B125" s="3"/>
      <c r="C125" s="3"/>
      <c r="D125" s="14"/>
      <c r="E125" s="3"/>
      <c r="F125" s="14"/>
      <c r="G125" s="14"/>
      <c r="I125" s="3"/>
    </row>
    <row r="126" spans="1:13" ht="24.75" customHeight="1">
      <c r="A126" s="60" t="s">
        <v>67</v>
      </c>
      <c r="B126" s="60"/>
      <c r="C126" s="60"/>
      <c r="D126" s="60"/>
      <c r="E126" s="60"/>
      <c r="F126" s="60"/>
      <c r="G126" s="60"/>
      <c r="H126" s="60"/>
      <c r="I126" s="3"/>
    </row>
    <row r="127" spans="1:13" ht="17.25" customHeight="1">
      <c r="A127" s="26" t="s">
        <v>68</v>
      </c>
      <c r="B127" s="26">
        <v>3.76</v>
      </c>
      <c r="C127" s="26">
        <v>6</v>
      </c>
      <c r="D127" s="26">
        <f>B127*C127</f>
        <v>22.56</v>
      </c>
      <c r="E127" s="26">
        <v>2920.12</v>
      </c>
      <c r="F127" s="26">
        <f>G127-D127-E127</f>
        <v>147.32000000000016</v>
      </c>
      <c r="G127" s="26">
        <v>3090</v>
      </c>
      <c r="H127" s="26">
        <v>1</v>
      </c>
      <c r="I127" s="3">
        <f>G127*H127*12</f>
        <v>37080</v>
      </c>
      <c r="K127" s="16">
        <f>G127*1.105-4</f>
        <v>3410.45</v>
      </c>
      <c r="L127" s="27"/>
      <c r="M127" s="28"/>
    </row>
    <row r="128" spans="1:13" ht="15" customHeight="1">
      <c r="A128" s="26" t="s">
        <v>19</v>
      </c>
      <c r="B128" s="26">
        <v>22.97</v>
      </c>
      <c r="C128" s="26">
        <v>10</v>
      </c>
      <c r="D128" s="26">
        <f>B128*C128</f>
        <v>229.7</v>
      </c>
      <c r="E128" s="26">
        <v>2920.12</v>
      </c>
      <c r="F128" s="26">
        <f>G128-D128-E128</f>
        <v>160.18000000000029</v>
      </c>
      <c r="G128" s="26">
        <v>3310</v>
      </c>
      <c r="H128" s="26">
        <v>1</v>
      </c>
      <c r="I128" s="3">
        <f>G128*H128*12</f>
        <v>39720</v>
      </c>
      <c r="K128" s="16">
        <f>G128*1.105+2</f>
        <v>3659.5499999999997</v>
      </c>
      <c r="L128" s="27"/>
      <c r="M128" s="28"/>
    </row>
    <row r="129" spans="1:13" ht="18.75" customHeight="1">
      <c r="A129" s="3" t="s">
        <v>23</v>
      </c>
      <c r="B129" s="3">
        <v>54.96</v>
      </c>
      <c r="C129" s="3">
        <v>12</v>
      </c>
      <c r="D129" s="26">
        <f>B129*C129</f>
        <v>659.52</v>
      </c>
      <c r="E129" s="3">
        <v>2920.12</v>
      </c>
      <c r="F129" s="26">
        <f>G129-D129-E129</f>
        <v>180.36000000000013</v>
      </c>
      <c r="G129" s="3">
        <v>3760</v>
      </c>
      <c r="H129" s="3">
        <v>1</v>
      </c>
      <c r="I129" s="3">
        <f>G129*H129*12</f>
        <v>45120</v>
      </c>
      <c r="K129" s="16">
        <f>G129*1.105+5</f>
        <v>4159.8</v>
      </c>
      <c r="L129" s="27"/>
      <c r="M129" s="28"/>
    </row>
    <row r="130" spans="1:13" ht="19.5" customHeight="1">
      <c r="A130" s="3" t="s">
        <v>23</v>
      </c>
      <c r="B130" s="26">
        <v>6.85</v>
      </c>
      <c r="C130" s="26">
        <v>12</v>
      </c>
      <c r="D130" s="26">
        <f>B130*C130</f>
        <v>82.199999999999989</v>
      </c>
      <c r="E130" s="26">
        <v>2920.12</v>
      </c>
      <c r="F130" s="26">
        <f>G130-D130-E130</f>
        <v>147.68000000000029</v>
      </c>
      <c r="G130" s="26">
        <v>3150</v>
      </c>
      <c r="H130" s="26">
        <v>1</v>
      </c>
      <c r="I130" s="3">
        <f>G130*H130*12</f>
        <v>37800</v>
      </c>
      <c r="K130" s="16">
        <f>G130*1.105-1</f>
        <v>3479.75</v>
      </c>
      <c r="L130" s="27"/>
      <c r="M130" s="28"/>
    </row>
    <row r="131" spans="1:13" ht="18" customHeight="1">
      <c r="A131" s="29" t="s">
        <v>28</v>
      </c>
      <c r="B131" s="29">
        <v>54.96</v>
      </c>
      <c r="C131" s="29">
        <v>15</v>
      </c>
      <c r="D131" s="29">
        <f>B131*C131</f>
        <v>824.4</v>
      </c>
      <c r="E131" s="29">
        <v>2920.12</v>
      </c>
      <c r="F131" s="29">
        <f>G131-D131-E131</f>
        <v>185.48000000000002</v>
      </c>
      <c r="G131" s="29">
        <v>3930</v>
      </c>
      <c r="H131" s="29">
        <v>1</v>
      </c>
      <c r="I131" s="21">
        <f>G131*H131*12</f>
        <v>47160</v>
      </c>
      <c r="K131" s="24">
        <f>G131*1.105-3</f>
        <v>4339.6499999999996</v>
      </c>
      <c r="L131" s="27"/>
      <c r="M131" s="28"/>
    </row>
    <row r="132" spans="1:13" ht="16.5" customHeight="1">
      <c r="A132" s="26"/>
      <c r="B132" s="26"/>
      <c r="C132" s="26"/>
      <c r="D132" s="26"/>
      <c r="E132" s="26"/>
      <c r="F132" s="26"/>
      <c r="G132" s="26"/>
      <c r="H132" s="26"/>
      <c r="I132" s="3"/>
      <c r="L132" s="28"/>
      <c r="M132" s="28"/>
    </row>
    <row r="133" spans="1:13" ht="26.25" customHeight="1">
      <c r="A133" s="61" t="s">
        <v>69</v>
      </c>
      <c r="B133" s="61"/>
      <c r="C133" s="61"/>
      <c r="D133" s="61"/>
      <c r="E133" s="61"/>
      <c r="F133" s="61"/>
      <c r="G133" s="61"/>
      <c r="H133" s="61"/>
      <c r="I133" s="3"/>
      <c r="L133" s="28"/>
      <c r="M133" s="28"/>
    </row>
    <row r="134" spans="1:13" ht="16.5" customHeight="1">
      <c r="A134" s="26"/>
      <c r="B134" s="26"/>
      <c r="C134" s="26"/>
      <c r="D134" s="26"/>
      <c r="E134" s="26"/>
      <c r="F134" s="26"/>
      <c r="G134" s="2"/>
      <c r="H134" s="26"/>
      <c r="I134" s="3"/>
      <c r="L134" s="28"/>
      <c r="M134" s="28"/>
    </row>
    <row r="135" spans="1:13" ht="16.5" customHeight="1">
      <c r="A135" s="29" t="s">
        <v>70</v>
      </c>
      <c r="B135" s="30">
        <v>34.39</v>
      </c>
      <c r="C135" s="30">
        <v>180</v>
      </c>
      <c r="D135" s="30">
        <f>B135*C135</f>
        <v>6190.2</v>
      </c>
      <c r="E135" s="30">
        <v>2920.12</v>
      </c>
      <c r="F135" s="30">
        <f>G135-E135-D135</f>
        <v>459.68000000000029</v>
      </c>
      <c r="G135" s="29">
        <v>9570</v>
      </c>
      <c r="H135" s="30">
        <v>1</v>
      </c>
      <c r="I135" s="31">
        <f>G135*H135*12</f>
        <v>114840</v>
      </c>
      <c r="K135" s="24">
        <f>G135*1.105+5</f>
        <v>10579.85</v>
      </c>
      <c r="L135" s="27"/>
      <c r="M135" s="28"/>
    </row>
    <row r="136" spans="1:13" ht="16.5" customHeight="1">
      <c r="A136" s="26"/>
      <c r="B136" s="26"/>
      <c r="C136" s="26"/>
      <c r="D136" s="26"/>
      <c r="E136" s="26"/>
      <c r="F136" s="26"/>
      <c r="G136" s="26"/>
      <c r="H136" s="26"/>
      <c r="I136" s="28"/>
    </row>
    <row r="137" spans="1:13" ht="16.5" customHeight="1">
      <c r="A137" s="26"/>
      <c r="B137" s="26"/>
      <c r="C137" s="26"/>
      <c r="D137" s="26"/>
      <c r="E137" s="26"/>
      <c r="F137" s="26"/>
      <c r="G137" s="26"/>
      <c r="H137" s="26"/>
      <c r="I137" s="32" t="e">
        <f>I124+#REF!+I135</f>
        <v>#REF!</v>
      </c>
    </row>
    <row r="138" spans="1:13" ht="16.5" customHeight="1">
      <c r="A138" s="26"/>
      <c r="B138" s="26"/>
      <c r="C138" s="26"/>
      <c r="D138" s="26"/>
      <c r="E138" s="26"/>
      <c r="F138" s="26"/>
      <c r="G138" s="26"/>
      <c r="H138" s="26"/>
      <c r="I138" s="28"/>
    </row>
    <row r="139" spans="1:13" s="3" customFormat="1">
      <c r="D139" s="14"/>
      <c r="F139" s="14"/>
      <c r="G139" s="14"/>
      <c r="I139" s="28"/>
      <c r="K139" s="1"/>
    </row>
    <row r="140" spans="1:13" s="3" customFormat="1">
      <c r="D140" s="14"/>
      <c r="F140" s="14"/>
      <c r="G140" s="14"/>
      <c r="I140" s="28"/>
      <c r="K140" s="1"/>
    </row>
    <row r="141" spans="1:13" s="3" customFormat="1">
      <c r="A141" s="57"/>
      <c r="B141" s="57"/>
      <c r="D141" s="14"/>
      <c r="E141" s="59" t="s">
        <v>71</v>
      </c>
      <c r="F141" s="59"/>
      <c r="G141" s="14"/>
      <c r="H141" s="1"/>
      <c r="I141" s="28"/>
      <c r="K141" s="1"/>
    </row>
    <row r="142" spans="1:13" s="3" customFormat="1">
      <c r="A142" s="57"/>
      <c r="B142" s="57"/>
      <c r="D142" s="14"/>
      <c r="E142" s="59"/>
      <c r="F142" s="59"/>
      <c r="G142" s="14"/>
      <c r="H142" s="1"/>
      <c r="I142" s="28"/>
      <c r="K142" s="1"/>
    </row>
    <row r="143" spans="1:13" s="3" customFormat="1">
      <c r="D143" s="14"/>
      <c r="H143" s="1"/>
      <c r="I143" s="1"/>
      <c r="K143" s="1"/>
    </row>
    <row r="144" spans="1:13" s="3" customFormat="1">
      <c r="A144" s="57"/>
      <c r="B144" s="57"/>
      <c r="E144" s="59" t="s">
        <v>72</v>
      </c>
      <c r="F144" s="59"/>
      <c r="H144" s="1"/>
      <c r="I144" s="1"/>
      <c r="K144" s="1"/>
    </row>
    <row r="145" spans="1:6">
      <c r="A145" s="58"/>
      <c r="B145" s="58"/>
      <c r="E145" s="58"/>
      <c r="F145" s="58"/>
    </row>
  </sheetData>
  <mergeCells count="6">
    <mergeCell ref="A144:B145"/>
    <mergeCell ref="E144:F145"/>
    <mergeCell ref="A126:H126"/>
    <mergeCell ref="A133:H133"/>
    <mergeCell ref="A141:B142"/>
    <mergeCell ref="E141:F142"/>
  </mergeCells>
  <phoneticPr fontId="0" type="noConversion"/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73" zoomScaleNormal="73" workbookViewId="0">
      <selection activeCell="V8" sqref="V8"/>
    </sheetView>
  </sheetViews>
  <sheetFormatPr defaultColWidth="8.7109375" defaultRowHeight="15.75"/>
  <cols>
    <col min="1" max="1" width="53.42578125" style="1" customWidth="1"/>
    <col min="2" max="2" width="17.140625" style="1" hidden="1" customWidth="1"/>
    <col min="3" max="3" width="11" style="1" hidden="1" customWidth="1"/>
    <col min="4" max="4" width="18.28515625" style="1" hidden="1" customWidth="1"/>
    <col min="5" max="5" width="21.5703125" style="1" hidden="1" customWidth="1"/>
    <col min="6" max="6" width="15.7109375" style="1" hidden="1" customWidth="1"/>
    <col min="7" max="7" width="19.42578125" style="1" hidden="1" customWidth="1"/>
    <col min="8" max="8" width="11.85546875" style="1" hidden="1" customWidth="1"/>
    <col min="9" max="9" width="23.85546875" style="1" hidden="1" customWidth="1"/>
    <col min="10" max="10" width="15" style="3" hidden="1" customWidth="1"/>
    <col min="11" max="11" width="46.140625" style="1" customWidth="1"/>
    <col min="12" max="12" width="13.5703125" hidden="1" customWidth="1"/>
    <col min="13" max="13" width="17.28515625" hidden="1" customWidth="1"/>
    <col min="14" max="14" width="19.7109375" style="1" hidden="1" customWidth="1"/>
  </cols>
  <sheetData>
    <row r="1" spans="1:14" ht="24" customHeight="1">
      <c r="K1" s="56" t="s">
        <v>76</v>
      </c>
    </row>
    <row r="2" spans="1:14" ht="24" customHeight="1">
      <c r="K2" s="56" t="s">
        <v>77</v>
      </c>
    </row>
    <row r="3" spans="1:14" ht="24" customHeight="1"/>
    <row r="4" spans="1:14" ht="24" customHeight="1">
      <c r="A4" s="55" t="s">
        <v>78</v>
      </c>
    </row>
    <row r="5" spans="1:14" ht="24" customHeight="1"/>
    <row r="6" spans="1:14" ht="80.25" customHeight="1">
      <c r="A6" s="33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4" t="s">
        <v>6</v>
      </c>
      <c r="H6" s="33" t="s">
        <v>7</v>
      </c>
      <c r="I6" s="35" t="s">
        <v>8</v>
      </c>
      <c r="J6" s="36"/>
      <c r="K6" s="33" t="s">
        <v>75</v>
      </c>
      <c r="L6" s="37" t="s">
        <v>7</v>
      </c>
      <c r="M6" s="38" t="s">
        <v>73</v>
      </c>
    </row>
    <row r="7" spans="1:14" ht="17.25" customHeight="1">
      <c r="A7" s="47">
        <v>1</v>
      </c>
      <c r="B7" s="47">
        <v>3</v>
      </c>
      <c r="C7" s="47">
        <v>4</v>
      </c>
      <c r="D7" s="47">
        <v>5</v>
      </c>
      <c r="E7" s="47">
        <v>6</v>
      </c>
      <c r="F7" s="47">
        <v>7</v>
      </c>
      <c r="G7" s="48">
        <v>2</v>
      </c>
      <c r="H7" s="47">
        <v>9</v>
      </c>
      <c r="I7" s="39"/>
      <c r="J7" s="36"/>
      <c r="K7" s="47">
        <v>3</v>
      </c>
      <c r="L7" s="40">
        <v>4</v>
      </c>
      <c r="M7" s="10">
        <v>5</v>
      </c>
    </row>
    <row r="8" spans="1:14" ht="24.75" customHeight="1">
      <c r="A8" s="49" t="s">
        <v>10</v>
      </c>
      <c r="B8" s="49">
        <v>188.53</v>
      </c>
      <c r="C8" s="49">
        <v>4.05</v>
      </c>
      <c r="D8" s="50">
        <f t="shared" ref="D8:D16" si="0">B8*C8</f>
        <v>763.54649999999992</v>
      </c>
      <c r="E8" s="49">
        <v>2920.12</v>
      </c>
      <c r="F8" s="51">
        <f>G8-D8-E8</f>
        <v>186.33350000000019</v>
      </c>
      <c r="G8" s="52">
        <v>3870</v>
      </c>
      <c r="H8" s="49">
        <v>1</v>
      </c>
      <c r="I8" s="49">
        <f t="shared" ref="I8:I16" si="1">G8*H8*12</f>
        <v>46440</v>
      </c>
      <c r="J8" s="49">
        <f t="shared" ref="J8:J16" si="2">C8*H8</f>
        <v>4.05</v>
      </c>
      <c r="K8" s="53">
        <f>G8*1.105+4</f>
        <v>4280.3500000000004</v>
      </c>
      <c r="L8" s="3">
        <v>1</v>
      </c>
      <c r="M8" s="16">
        <f>K8*L8</f>
        <v>4280.3500000000004</v>
      </c>
      <c r="N8" s="3">
        <v>4280</v>
      </c>
    </row>
    <row r="9" spans="1:14" ht="18.75">
      <c r="A9" s="49" t="s">
        <v>11</v>
      </c>
      <c r="B9" s="49">
        <v>188.53</v>
      </c>
      <c r="C9" s="49">
        <v>5</v>
      </c>
      <c r="D9" s="50">
        <f t="shared" si="0"/>
        <v>942.65</v>
      </c>
      <c r="E9" s="49">
        <v>2920.12</v>
      </c>
      <c r="F9" s="51">
        <f>G9-D9-E9</f>
        <v>197.23000000000002</v>
      </c>
      <c r="G9" s="52">
        <v>4060</v>
      </c>
      <c r="H9" s="49">
        <v>2</v>
      </c>
      <c r="I9" s="49">
        <f t="shared" si="1"/>
        <v>97440</v>
      </c>
      <c r="J9" s="49">
        <f t="shared" si="2"/>
        <v>10</v>
      </c>
      <c r="K9" s="53">
        <f>G9*1.105+4</f>
        <v>4490.3</v>
      </c>
      <c r="L9" s="3">
        <v>2</v>
      </c>
      <c r="M9" s="16">
        <f>K9*L9-1</f>
        <v>8979.6</v>
      </c>
      <c r="N9" s="3">
        <v>8980</v>
      </c>
    </row>
    <row r="10" spans="1:14" ht="18.75">
      <c r="A10" s="49" t="s">
        <v>12</v>
      </c>
      <c r="B10" s="49">
        <v>188.53</v>
      </c>
      <c r="C10" s="49">
        <v>5.15</v>
      </c>
      <c r="D10" s="50">
        <f t="shared" si="0"/>
        <v>970.92950000000008</v>
      </c>
      <c r="E10" s="49">
        <v>2920.12</v>
      </c>
      <c r="F10" s="51">
        <f>G10-D10-E10</f>
        <v>198.95049999999992</v>
      </c>
      <c r="G10" s="52">
        <v>4090</v>
      </c>
      <c r="H10" s="49">
        <v>1</v>
      </c>
      <c r="I10" s="49">
        <f t="shared" si="1"/>
        <v>49080</v>
      </c>
      <c r="J10" s="49">
        <f t="shared" si="2"/>
        <v>5.15</v>
      </c>
      <c r="K10" s="53">
        <f>G10*1.105+1</f>
        <v>4520.45</v>
      </c>
      <c r="L10" s="3">
        <v>1</v>
      </c>
      <c r="M10" s="16">
        <f>K10*L10</f>
        <v>4520.45</v>
      </c>
      <c r="N10" s="3">
        <v>4520</v>
      </c>
    </row>
    <row r="11" spans="1:14" ht="18.75">
      <c r="A11" s="49" t="s">
        <v>13</v>
      </c>
      <c r="B11" s="49">
        <v>188.53</v>
      </c>
      <c r="C11" s="49">
        <v>5.8</v>
      </c>
      <c r="D11" s="50">
        <f t="shared" si="0"/>
        <v>1093.4739999999999</v>
      </c>
      <c r="E11" s="49">
        <v>2920.12</v>
      </c>
      <c r="F11" s="51">
        <f>G11-D11-E11</f>
        <v>196.40599999999995</v>
      </c>
      <c r="G11" s="52">
        <v>4210</v>
      </c>
      <c r="H11" s="49">
        <v>1</v>
      </c>
      <c r="I11" s="49">
        <f t="shared" si="1"/>
        <v>50520</v>
      </c>
      <c r="J11" s="49">
        <f t="shared" si="2"/>
        <v>5.8</v>
      </c>
      <c r="K11" s="53">
        <f>G11*1.105-2</f>
        <v>4650.05</v>
      </c>
      <c r="L11" s="3">
        <v>1</v>
      </c>
      <c r="M11" s="16">
        <f>K11*L11</f>
        <v>4650.05</v>
      </c>
      <c r="N11" s="3">
        <v>4650</v>
      </c>
    </row>
    <row r="12" spans="1:14" ht="18.75">
      <c r="A12" s="49" t="s">
        <v>14</v>
      </c>
      <c r="B12" s="49">
        <v>188.53</v>
      </c>
      <c r="C12" s="49">
        <v>6.8</v>
      </c>
      <c r="D12" s="50">
        <f t="shared" si="0"/>
        <v>1282.0039999999999</v>
      </c>
      <c r="E12" s="49">
        <v>2920.12</v>
      </c>
      <c r="F12" s="51">
        <f>G12-D12-E12</f>
        <v>207.8760000000002</v>
      </c>
      <c r="G12" s="52">
        <v>4410</v>
      </c>
      <c r="H12" s="49">
        <v>1</v>
      </c>
      <c r="I12" s="49">
        <f t="shared" si="1"/>
        <v>52920</v>
      </c>
      <c r="J12" s="49">
        <f t="shared" si="2"/>
        <v>6.8</v>
      </c>
      <c r="K12" s="53">
        <f>G12*1.105-3</f>
        <v>4870.05</v>
      </c>
      <c r="L12" s="3">
        <v>1</v>
      </c>
      <c r="M12" s="16">
        <f>K12*L12</f>
        <v>4870.05</v>
      </c>
      <c r="N12" s="3">
        <v>4870</v>
      </c>
    </row>
    <row r="13" spans="1:14" ht="18.75">
      <c r="A13" s="49" t="s">
        <v>15</v>
      </c>
      <c r="B13" s="49">
        <v>188.53</v>
      </c>
      <c r="C13" s="49">
        <v>7.35</v>
      </c>
      <c r="D13" s="50">
        <f t="shared" si="0"/>
        <v>1385.6955</v>
      </c>
      <c r="E13" s="49">
        <v>2920.12</v>
      </c>
      <c r="F13" s="51">
        <f>G13-E13-D13</f>
        <v>214.18450000000007</v>
      </c>
      <c r="G13" s="52">
        <v>4520</v>
      </c>
      <c r="H13" s="49">
        <v>1</v>
      </c>
      <c r="I13" s="49">
        <f t="shared" si="1"/>
        <v>54240</v>
      </c>
      <c r="J13" s="49">
        <f t="shared" si="2"/>
        <v>7.35</v>
      </c>
      <c r="K13" s="53">
        <f>G13*1.105+5</f>
        <v>4999.6000000000004</v>
      </c>
      <c r="L13" s="3">
        <v>1</v>
      </c>
      <c r="M13" s="16">
        <f>K13*L13</f>
        <v>4999.6000000000004</v>
      </c>
      <c r="N13" s="3">
        <v>5000</v>
      </c>
    </row>
    <row r="14" spans="1:14" ht="18.75">
      <c r="A14" s="49" t="s">
        <v>16</v>
      </c>
      <c r="B14" s="49">
        <v>188.53</v>
      </c>
      <c r="C14" s="49">
        <v>7.5</v>
      </c>
      <c r="D14" s="50">
        <f t="shared" si="0"/>
        <v>1413.9749999999999</v>
      </c>
      <c r="E14" s="49">
        <v>2920.12</v>
      </c>
      <c r="F14" s="51">
        <f>G14-E14-D14</f>
        <v>215.9050000000002</v>
      </c>
      <c r="G14" s="52">
        <v>4550</v>
      </c>
      <c r="H14" s="49">
        <v>4</v>
      </c>
      <c r="I14" s="49">
        <f t="shared" si="1"/>
        <v>218400</v>
      </c>
      <c r="J14" s="49">
        <f t="shared" si="2"/>
        <v>30</v>
      </c>
      <c r="K14" s="53">
        <f>G14*1.105+2</f>
        <v>5029.75</v>
      </c>
      <c r="L14" s="3">
        <v>4</v>
      </c>
      <c r="M14" s="16">
        <f>K14*L14+1</f>
        <v>20120</v>
      </c>
      <c r="N14" s="3">
        <v>20120</v>
      </c>
    </row>
    <row r="15" spans="1:14" ht="18.75">
      <c r="A15" s="49" t="s">
        <v>17</v>
      </c>
      <c r="B15" s="49">
        <v>188.53</v>
      </c>
      <c r="C15" s="49">
        <v>8</v>
      </c>
      <c r="D15" s="50">
        <f t="shared" si="0"/>
        <v>1508.24</v>
      </c>
      <c r="E15" s="49">
        <v>2920.12</v>
      </c>
      <c r="F15" s="51">
        <f>G15-E15-D15</f>
        <v>221.6400000000001</v>
      </c>
      <c r="G15" s="52">
        <v>4650</v>
      </c>
      <c r="H15" s="49">
        <v>1</v>
      </c>
      <c r="I15" s="49">
        <f t="shared" si="1"/>
        <v>55800</v>
      </c>
      <c r="J15" s="49">
        <f t="shared" si="2"/>
        <v>8</v>
      </c>
      <c r="K15" s="53">
        <f>G15*1.105+2</f>
        <v>5140.25</v>
      </c>
      <c r="L15" s="3">
        <v>1</v>
      </c>
      <c r="M15" s="16">
        <f>K15*L15</f>
        <v>5140.25</v>
      </c>
      <c r="N15" s="3">
        <v>5140</v>
      </c>
    </row>
    <row r="16" spans="1:14" ht="18.75">
      <c r="A16" s="49" t="s">
        <v>18</v>
      </c>
      <c r="B16" s="49">
        <v>188.53</v>
      </c>
      <c r="C16" s="49">
        <v>8.6</v>
      </c>
      <c r="D16" s="50">
        <f t="shared" si="0"/>
        <v>1621.3579999999999</v>
      </c>
      <c r="E16" s="49">
        <v>2920.12</v>
      </c>
      <c r="F16" s="51">
        <f>G16-E16-D16</f>
        <v>228.52200000000016</v>
      </c>
      <c r="G16" s="52">
        <v>4770</v>
      </c>
      <c r="H16" s="49">
        <v>1</v>
      </c>
      <c r="I16" s="49">
        <f t="shared" si="1"/>
        <v>57240</v>
      </c>
      <c r="J16" s="49">
        <f t="shared" si="2"/>
        <v>8.6</v>
      </c>
      <c r="K16" s="53">
        <f>G16*1.105-1</f>
        <v>5269.85</v>
      </c>
      <c r="L16" s="3">
        <v>1</v>
      </c>
      <c r="M16" s="16">
        <f>K16*L16</f>
        <v>5269.85</v>
      </c>
      <c r="N16" s="3">
        <v>5270</v>
      </c>
    </row>
    <row r="17" spans="1:14" ht="18.75">
      <c r="A17" s="49" t="s">
        <v>74</v>
      </c>
      <c r="B17" s="49"/>
      <c r="C17" s="49"/>
      <c r="D17" s="50"/>
      <c r="E17" s="49"/>
      <c r="F17" s="51"/>
      <c r="G17" s="52">
        <v>5050</v>
      </c>
      <c r="H17" s="49"/>
      <c r="I17" s="49"/>
      <c r="J17" s="49"/>
      <c r="K17" s="53">
        <v>5470</v>
      </c>
      <c r="L17" s="27">
        <v>1</v>
      </c>
      <c r="M17" s="16">
        <f>K17*L17</f>
        <v>5470</v>
      </c>
      <c r="N17" s="3">
        <v>5470</v>
      </c>
    </row>
    <row r="18" spans="1:14" ht="18.75">
      <c r="A18" s="49" t="s">
        <v>19</v>
      </c>
      <c r="B18" s="49">
        <v>188.53</v>
      </c>
      <c r="C18" s="49">
        <v>10</v>
      </c>
      <c r="D18" s="50">
        <f t="shared" ref="D18:D49" si="3">B18*C18</f>
        <v>1885.3</v>
      </c>
      <c r="E18" s="49">
        <v>2920.12</v>
      </c>
      <c r="F18" s="51">
        <f t="shared" ref="F18:F49" si="4">G18-E18-D18</f>
        <v>244.58000000000015</v>
      </c>
      <c r="G18" s="52">
        <v>5050</v>
      </c>
      <c r="H18" s="49">
        <v>12</v>
      </c>
      <c r="I18" s="49">
        <f t="shared" ref="I18:I49" si="5">G18*H18*12</f>
        <v>727200</v>
      </c>
      <c r="J18" s="49">
        <f t="shared" ref="J18:J49" si="6">C18*H18</f>
        <v>120</v>
      </c>
      <c r="K18" s="53">
        <f>G18*1.105</f>
        <v>5580.25</v>
      </c>
      <c r="L18" s="3">
        <v>11</v>
      </c>
      <c r="M18" s="16">
        <f>K18*L18-3</f>
        <v>61379.75</v>
      </c>
      <c r="N18" s="3">
        <v>61380</v>
      </c>
    </row>
    <row r="19" spans="1:14" ht="18.75">
      <c r="A19" s="49" t="s">
        <v>20</v>
      </c>
      <c r="B19" s="49">
        <v>188.53</v>
      </c>
      <c r="C19" s="49">
        <v>11</v>
      </c>
      <c r="D19" s="50">
        <f t="shared" si="3"/>
        <v>2073.83</v>
      </c>
      <c r="E19" s="49">
        <v>2920.12</v>
      </c>
      <c r="F19" s="51">
        <f t="shared" si="4"/>
        <v>246.05000000000018</v>
      </c>
      <c r="G19" s="52">
        <v>5240</v>
      </c>
      <c r="H19" s="49">
        <v>2</v>
      </c>
      <c r="I19" s="49">
        <f t="shared" si="5"/>
        <v>125760</v>
      </c>
      <c r="J19" s="49">
        <f t="shared" si="6"/>
        <v>22</v>
      </c>
      <c r="K19" s="53">
        <f>G19*1.105</f>
        <v>5790.2</v>
      </c>
      <c r="L19" s="3">
        <v>2</v>
      </c>
      <c r="M19" s="16">
        <f t="shared" ref="M19:M26" si="7">K19*L19</f>
        <v>11580.4</v>
      </c>
      <c r="N19" s="3">
        <v>11580</v>
      </c>
    </row>
    <row r="20" spans="1:14" ht="18.75">
      <c r="A20" s="49" t="s">
        <v>21</v>
      </c>
      <c r="B20" s="49">
        <v>188.53</v>
      </c>
      <c r="C20" s="49">
        <v>11.2</v>
      </c>
      <c r="D20" s="50">
        <f t="shared" si="3"/>
        <v>2111.5360000000001</v>
      </c>
      <c r="E20" s="49">
        <v>2920.12</v>
      </c>
      <c r="F20" s="51">
        <f t="shared" si="4"/>
        <v>258.34400000000005</v>
      </c>
      <c r="G20" s="52">
        <v>5290</v>
      </c>
      <c r="H20" s="49">
        <v>1</v>
      </c>
      <c r="I20" s="49">
        <f t="shared" si="5"/>
        <v>63480</v>
      </c>
      <c r="J20" s="49">
        <f t="shared" si="6"/>
        <v>11.2</v>
      </c>
      <c r="K20" s="53">
        <f>G20*1.105+5</f>
        <v>5850.45</v>
      </c>
      <c r="L20" s="3">
        <v>1</v>
      </c>
      <c r="M20" s="16">
        <f t="shared" si="7"/>
        <v>5850.45</v>
      </c>
      <c r="N20" s="3">
        <v>5850</v>
      </c>
    </row>
    <row r="21" spans="1:14" ht="18.75">
      <c r="A21" s="49" t="s">
        <v>22</v>
      </c>
      <c r="B21" s="49">
        <v>188.53</v>
      </c>
      <c r="C21" s="49">
        <v>11.5</v>
      </c>
      <c r="D21" s="50">
        <f t="shared" si="3"/>
        <v>2168.0949999999998</v>
      </c>
      <c r="E21" s="49">
        <v>2920.12</v>
      </c>
      <c r="F21" s="51">
        <f t="shared" si="4"/>
        <v>251.78500000000031</v>
      </c>
      <c r="G21" s="52">
        <v>5340</v>
      </c>
      <c r="H21" s="49">
        <v>1</v>
      </c>
      <c r="I21" s="49">
        <f t="shared" si="5"/>
        <v>64080</v>
      </c>
      <c r="J21" s="49">
        <f t="shared" si="6"/>
        <v>11.5</v>
      </c>
      <c r="K21" s="53">
        <f>G21*1.105-1</f>
        <v>5899.7</v>
      </c>
      <c r="L21" s="3">
        <v>1</v>
      </c>
      <c r="M21" s="16">
        <f t="shared" si="7"/>
        <v>5899.7</v>
      </c>
      <c r="N21" s="3">
        <v>5900</v>
      </c>
    </row>
    <row r="22" spans="1:14" ht="18.75">
      <c r="A22" s="49" t="s">
        <v>23</v>
      </c>
      <c r="B22" s="49">
        <v>188.53</v>
      </c>
      <c r="C22" s="49">
        <v>12</v>
      </c>
      <c r="D22" s="50">
        <f t="shared" si="3"/>
        <v>2262.36</v>
      </c>
      <c r="E22" s="49">
        <v>2920.12</v>
      </c>
      <c r="F22" s="51">
        <f t="shared" si="4"/>
        <v>257.52</v>
      </c>
      <c r="G22" s="52">
        <v>5440</v>
      </c>
      <c r="H22" s="49">
        <v>1</v>
      </c>
      <c r="I22" s="49">
        <f t="shared" si="5"/>
        <v>65280</v>
      </c>
      <c r="J22" s="49">
        <f t="shared" si="6"/>
        <v>12</v>
      </c>
      <c r="K22" s="53">
        <f>G22*1.105-1</f>
        <v>6010.2</v>
      </c>
      <c r="L22" s="3">
        <v>1</v>
      </c>
      <c r="M22" s="16">
        <f t="shared" si="7"/>
        <v>6010.2</v>
      </c>
      <c r="N22" s="3">
        <v>6010</v>
      </c>
    </row>
    <row r="23" spans="1:14" ht="18.75">
      <c r="A23" s="49" t="s">
        <v>24</v>
      </c>
      <c r="B23" s="49">
        <v>188.53</v>
      </c>
      <c r="C23" s="49">
        <v>12.75</v>
      </c>
      <c r="D23" s="50">
        <f t="shared" si="3"/>
        <v>2403.7575000000002</v>
      </c>
      <c r="E23" s="49">
        <v>2920.12</v>
      </c>
      <c r="F23" s="51">
        <f t="shared" si="4"/>
        <v>266.12249999999995</v>
      </c>
      <c r="G23" s="52">
        <v>5590</v>
      </c>
      <c r="H23" s="49">
        <v>1</v>
      </c>
      <c r="I23" s="49">
        <f t="shared" si="5"/>
        <v>67080</v>
      </c>
      <c r="J23" s="49">
        <f t="shared" si="6"/>
        <v>12.75</v>
      </c>
      <c r="K23" s="53">
        <f>G23*1.105+3</f>
        <v>6179.95</v>
      </c>
      <c r="L23" s="3">
        <v>1</v>
      </c>
      <c r="M23" s="16">
        <f t="shared" si="7"/>
        <v>6179.95</v>
      </c>
      <c r="N23" s="3">
        <v>6180</v>
      </c>
    </row>
    <row r="24" spans="1:14" ht="18.75">
      <c r="A24" s="49" t="s">
        <v>25</v>
      </c>
      <c r="B24" s="49">
        <v>188.53</v>
      </c>
      <c r="C24" s="49">
        <v>12.9</v>
      </c>
      <c r="D24" s="50">
        <f t="shared" si="3"/>
        <v>2432.0370000000003</v>
      </c>
      <c r="E24" s="49">
        <v>2920.12</v>
      </c>
      <c r="F24" s="51">
        <f t="shared" si="4"/>
        <v>267.84299999999985</v>
      </c>
      <c r="G24" s="52">
        <v>5620</v>
      </c>
      <c r="H24" s="49">
        <v>1</v>
      </c>
      <c r="I24" s="49">
        <f t="shared" si="5"/>
        <v>67440</v>
      </c>
      <c r="J24" s="49">
        <f t="shared" si="6"/>
        <v>12.9</v>
      </c>
      <c r="K24" s="53">
        <f>G24*1.105</f>
        <v>6210.0999999999995</v>
      </c>
      <c r="L24" s="3">
        <v>1</v>
      </c>
      <c r="M24" s="16">
        <f t="shared" si="7"/>
        <v>6210.0999999999995</v>
      </c>
      <c r="N24" s="3">
        <v>6210</v>
      </c>
    </row>
    <row r="25" spans="1:14" ht="18.75">
      <c r="A25" s="49" t="s">
        <v>26</v>
      </c>
      <c r="B25" s="49">
        <v>188.53</v>
      </c>
      <c r="C25" s="49">
        <v>13</v>
      </c>
      <c r="D25" s="50">
        <f t="shared" si="3"/>
        <v>2450.89</v>
      </c>
      <c r="E25" s="49">
        <v>2920.12</v>
      </c>
      <c r="F25" s="51">
        <f t="shared" si="4"/>
        <v>268.99000000000024</v>
      </c>
      <c r="G25" s="52">
        <v>5640</v>
      </c>
      <c r="H25" s="49">
        <v>2</v>
      </c>
      <c r="I25" s="49">
        <f t="shared" si="5"/>
        <v>135360</v>
      </c>
      <c r="J25" s="49">
        <f t="shared" si="6"/>
        <v>26</v>
      </c>
      <c r="K25" s="53">
        <f>G25*1.105-2</f>
        <v>6230.2</v>
      </c>
      <c r="L25" s="3">
        <v>2</v>
      </c>
      <c r="M25" s="16">
        <f t="shared" si="7"/>
        <v>12460.4</v>
      </c>
      <c r="N25" s="3">
        <v>12460</v>
      </c>
    </row>
    <row r="26" spans="1:14" ht="18.75">
      <c r="A26" s="49" t="s">
        <v>27</v>
      </c>
      <c r="B26" s="49">
        <v>188.53</v>
      </c>
      <c r="C26" s="49">
        <v>14.25</v>
      </c>
      <c r="D26" s="50">
        <f t="shared" si="3"/>
        <v>2686.5525000000002</v>
      </c>
      <c r="E26" s="49">
        <v>2920.12</v>
      </c>
      <c r="F26" s="51">
        <f t="shared" si="4"/>
        <v>283.32749999999987</v>
      </c>
      <c r="G26" s="52">
        <v>5890</v>
      </c>
      <c r="H26" s="49">
        <v>1</v>
      </c>
      <c r="I26" s="49">
        <f t="shared" si="5"/>
        <v>70680</v>
      </c>
      <c r="J26" s="49">
        <f t="shared" si="6"/>
        <v>14.25</v>
      </c>
      <c r="K26" s="53">
        <f>G26*1.105+2</f>
        <v>6510.45</v>
      </c>
      <c r="L26" s="3">
        <v>1</v>
      </c>
      <c r="M26" s="16">
        <f t="shared" si="7"/>
        <v>6510.45</v>
      </c>
      <c r="N26" s="3">
        <v>6510</v>
      </c>
    </row>
    <row r="27" spans="1:14" ht="18.75">
      <c r="A27" s="49" t="s">
        <v>28</v>
      </c>
      <c r="B27" s="49">
        <v>188.53</v>
      </c>
      <c r="C27" s="49">
        <v>15</v>
      </c>
      <c r="D27" s="50">
        <f t="shared" si="3"/>
        <v>2827.95</v>
      </c>
      <c r="E27" s="49">
        <v>2920.12</v>
      </c>
      <c r="F27" s="51">
        <f t="shared" si="4"/>
        <v>291.93000000000029</v>
      </c>
      <c r="G27" s="52">
        <v>6040</v>
      </c>
      <c r="H27" s="49">
        <v>164</v>
      </c>
      <c r="I27" s="49">
        <f t="shared" si="5"/>
        <v>11886720</v>
      </c>
      <c r="J27" s="49">
        <f t="shared" si="6"/>
        <v>2460</v>
      </c>
      <c r="K27" s="53">
        <f>G27*1.105+6</f>
        <v>6680.2</v>
      </c>
      <c r="L27" s="3">
        <v>164</v>
      </c>
      <c r="M27" s="16">
        <f>K27*L27-33</f>
        <v>1095519.8</v>
      </c>
      <c r="N27" s="3">
        <v>1095520</v>
      </c>
    </row>
    <row r="28" spans="1:14" ht="18.75">
      <c r="A28" s="49" t="s">
        <v>29</v>
      </c>
      <c r="B28" s="49">
        <v>188.53</v>
      </c>
      <c r="C28" s="49">
        <v>15.05</v>
      </c>
      <c r="D28" s="50">
        <f t="shared" si="3"/>
        <v>2837.3765000000003</v>
      </c>
      <c r="E28" s="49">
        <v>2920.12</v>
      </c>
      <c r="F28" s="51">
        <f t="shared" si="4"/>
        <v>292.5034999999998</v>
      </c>
      <c r="G28" s="52">
        <v>6050</v>
      </c>
      <c r="H28" s="49">
        <v>1</v>
      </c>
      <c r="I28" s="49">
        <f t="shared" si="5"/>
        <v>72600</v>
      </c>
      <c r="J28" s="49">
        <f t="shared" si="6"/>
        <v>15.05</v>
      </c>
      <c r="K28" s="53">
        <f>G28*1.105+5</f>
        <v>6690.25</v>
      </c>
      <c r="L28" s="3">
        <v>1</v>
      </c>
      <c r="M28" s="16">
        <f t="shared" ref="M28:M39" si="8">K28*L28</f>
        <v>6690.25</v>
      </c>
      <c r="N28" s="3">
        <v>6690</v>
      </c>
    </row>
    <row r="29" spans="1:14" ht="15" customHeight="1">
      <c r="A29" s="49" t="s">
        <v>30</v>
      </c>
      <c r="B29" s="49">
        <v>188.53</v>
      </c>
      <c r="C29" s="49">
        <v>15.3</v>
      </c>
      <c r="D29" s="50">
        <f t="shared" si="3"/>
        <v>2884.509</v>
      </c>
      <c r="E29" s="49">
        <v>2920.12</v>
      </c>
      <c r="F29" s="51">
        <f t="shared" si="4"/>
        <v>295.37100000000009</v>
      </c>
      <c r="G29" s="52">
        <v>6100</v>
      </c>
      <c r="H29" s="49">
        <v>1</v>
      </c>
      <c r="I29" s="49">
        <f t="shared" si="5"/>
        <v>73200</v>
      </c>
      <c r="J29" s="49">
        <f t="shared" si="6"/>
        <v>15.3</v>
      </c>
      <c r="K29" s="53">
        <f>G29*1.105-1</f>
        <v>6739.5</v>
      </c>
      <c r="L29" s="3">
        <v>1</v>
      </c>
      <c r="M29" s="16">
        <f t="shared" si="8"/>
        <v>6739.5</v>
      </c>
      <c r="N29" s="3">
        <v>6740</v>
      </c>
    </row>
    <row r="30" spans="1:14" ht="15" customHeight="1">
      <c r="A30" s="49" t="s">
        <v>31</v>
      </c>
      <c r="B30" s="49">
        <v>188.53</v>
      </c>
      <c r="C30" s="49">
        <v>15.4</v>
      </c>
      <c r="D30" s="50">
        <f t="shared" si="3"/>
        <v>2903.3620000000001</v>
      </c>
      <c r="E30" s="49">
        <v>2920.12</v>
      </c>
      <c r="F30" s="51">
        <f t="shared" si="4"/>
        <v>296.51800000000003</v>
      </c>
      <c r="G30" s="52">
        <v>6120</v>
      </c>
      <c r="H30" s="49">
        <v>1</v>
      </c>
      <c r="I30" s="49">
        <f t="shared" si="5"/>
        <v>73440</v>
      </c>
      <c r="J30" s="49">
        <f t="shared" si="6"/>
        <v>15.4</v>
      </c>
      <c r="K30" s="53">
        <f>G30*1.105-3</f>
        <v>6759.5999999999995</v>
      </c>
      <c r="L30" s="3">
        <v>1</v>
      </c>
      <c r="M30" s="16">
        <f t="shared" si="8"/>
        <v>6759.5999999999995</v>
      </c>
      <c r="N30" s="3">
        <v>6760</v>
      </c>
    </row>
    <row r="31" spans="1:14" ht="18.75">
      <c r="A31" s="49" t="s">
        <v>32</v>
      </c>
      <c r="B31" s="49">
        <v>188.53</v>
      </c>
      <c r="C31" s="49">
        <v>15.47</v>
      </c>
      <c r="D31" s="50">
        <f t="shared" si="3"/>
        <v>2916.5590999999999</v>
      </c>
      <c r="E31" s="49">
        <v>2920.12</v>
      </c>
      <c r="F31" s="51">
        <f t="shared" si="4"/>
        <v>293.32090000000017</v>
      </c>
      <c r="G31" s="52">
        <v>6130</v>
      </c>
      <c r="H31" s="49">
        <v>1</v>
      </c>
      <c r="I31" s="49">
        <f t="shared" si="5"/>
        <v>73560</v>
      </c>
      <c r="J31" s="49">
        <f t="shared" si="6"/>
        <v>15.47</v>
      </c>
      <c r="K31" s="53">
        <f>G31*1.105-4</f>
        <v>6769.65</v>
      </c>
      <c r="L31" s="3">
        <v>1</v>
      </c>
      <c r="M31" s="16">
        <f t="shared" si="8"/>
        <v>6769.65</v>
      </c>
      <c r="N31" s="3">
        <v>6770</v>
      </c>
    </row>
    <row r="32" spans="1:14" ht="18.75">
      <c r="A32" s="49" t="s">
        <v>33</v>
      </c>
      <c r="B32" s="49">
        <v>188.53</v>
      </c>
      <c r="C32" s="49">
        <v>15.7</v>
      </c>
      <c r="D32" s="50">
        <f t="shared" si="3"/>
        <v>2959.9209999999998</v>
      </c>
      <c r="E32" s="49">
        <v>2920.12</v>
      </c>
      <c r="F32" s="51">
        <f t="shared" si="4"/>
        <v>299.95900000000029</v>
      </c>
      <c r="G32" s="52">
        <v>6180</v>
      </c>
      <c r="H32" s="49">
        <v>1</v>
      </c>
      <c r="I32" s="49">
        <f t="shared" si="5"/>
        <v>74160</v>
      </c>
      <c r="J32" s="49">
        <f t="shared" si="6"/>
        <v>15.7</v>
      </c>
      <c r="K32" s="53">
        <f>G32*1.105+1</f>
        <v>6829.9</v>
      </c>
      <c r="L32" s="3">
        <v>1</v>
      </c>
      <c r="M32" s="16">
        <f t="shared" si="8"/>
        <v>6829.9</v>
      </c>
      <c r="N32" s="3">
        <v>6830</v>
      </c>
    </row>
    <row r="33" spans="1:14" ht="18.75">
      <c r="A33" s="49" t="s">
        <v>34</v>
      </c>
      <c r="B33" s="49">
        <v>188.53</v>
      </c>
      <c r="C33" s="49">
        <v>15.75</v>
      </c>
      <c r="D33" s="50">
        <f t="shared" si="3"/>
        <v>2969.3474999999999</v>
      </c>
      <c r="E33" s="49">
        <v>2920.12</v>
      </c>
      <c r="F33" s="51">
        <f t="shared" si="4"/>
        <v>290.53250000000025</v>
      </c>
      <c r="G33" s="52">
        <v>6180</v>
      </c>
      <c r="H33" s="49">
        <v>1</v>
      </c>
      <c r="I33" s="49">
        <f t="shared" si="5"/>
        <v>74160</v>
      </c>
      <c r="J33" s="49">
        <f t="shared" si="6"/>
        <v>15.75</v>
      </c>
      <c r="K33" s="53">
        <f>G33*1.105+1</f>
        <v>6829.9</v>
      </c>
      <c r="L33" s="3">
        <v>1</v>
      </c>
      <c r="M33" s="16">
        <f t="shared" si="8"/>
        <v>6829.9</v>
      </c>
      <c r="N33" s="3">
        <v>6830</v>
      </c>
    </row>
    <row r="34" spans="1:14" ht="18.75">
      <c r="A34" s="49" t="s">
        <v>35</v>
      </c>
      <c r="B34" s="49">
        <v>188.53</v>
      </c>
      <c r="C34" s="49">
        <v>16.2</v>
      </c>
      <c r="D34" s="50">
        <f t="shared" si="3"/>
        <v>3054.1859999999997</v>
      </c>
      <c r="E34" s="49">
        <v>2920.12</v>
      </c>
      <c r="F34" s="51">
        <f t="shared" si="4"/>
        <v>305.69400000000041</v>
      </c>
      <c r="G34" s="52">
        <v>6280</v>
      </c>
      <c r="H34" s="49">
        <v>1</v>
      </c>
      <c r="I34" s="49">
        <f t="shared" si="5"/>
        <v>75360</v>
      </c>
      <c r="J34" s="49">
        <f t="shared" si="6"/>
        <v>16.2</v>
      </c>
      <c r="K34" s="53">
        <f>G34*1.105+1</f>
        <v>6940.4</v>
      </c>
      <c r="L34" s="3">
        <v>1</v>
      </c>
      <c r="M34" s="16">
        <f t="shared" si="8"/>
        <v>6940.4</v>
      </c>
      <c r="N34" s="3">
        <v>6940</v>
      </c>
    </row>
    <row r="35" spans="1:14" ht="18.75">
      <c r="A35" s="49" t="s">
        <v>36</v>
      </c>
      <c r="B35" s="49">
        <v>188.53</v>
      </c>
      <c r="C35" s="49">
        <v>17.5</v>
      </c>
      <c r="D35" s="50">
        <f t="shared" si="3"/>
        <v>3299.2750000000001</v>
      </c>
      <c r="E35" s="49">
        <v>2920.12</v>
      </c>
      <c r="F35" s="51">
        <f t="shared" si="4"/>
        <v>310.60500000000002</v>
      </c>
      <c r="G35" s="52">
        <v>6530</v>
      </c>
      <c r="H35" s="49">
        <v>1</v>
      </c>
      <c r="I35" s="49">
        <f t="shared" si="5"/>
        <v>78360</v>
      </c>
      <c r="J35" s="49">
        <f t="shared" si="6"/>
        <v>17.5</v>
      </c>
      <c r="K35" s="53">
        <f>G35*1.1+45+2</f>
        <v>7230.0000000000009</v>
      </c>
      <c r="L35" s="3">
        <v>1</v>
      </c>
      <c r="M35" s="16">
        <f t="shared" si="8"/>
        <v>7230.0000000000009</v>
      </c>
      <c r="N35" s="3">
        <v>7230</v>
      </c>
    </row>
    <row r="36" spans="1:14" ht="18.75">
      <c r="A36" s="49" t="s">
        <v>37</v>
      </c>
      <c r="B36" s="49">
        <v>188.53</v>
      </c>
      <c r="C36" s="49">
        <v>18</v>
      </c>
      <c r="D36" s="50">
        <f t="shared" si="3"/>
        <v>3393.54</v>
      </c>
      <c r="E36" s="49">
        <v>2920.12</v>
      </c>
      <c r="F36" s="51">
        <f t="shared" si="4"/>
        <v>316.34000000000015</v>
      </c>
      <c r="G36" s="52">
        <v>6630</v>
      </c>
      <c r="H36" s="49">
        <v>1</v>
      </c>
      <c r="I36" s="49">
        <f t="shared" si="5"/>
        <v>79560</v>
      </c>
      <c r="J36" s="49">
        <f t="shared" si="6"/>
        <v>18</v>
      </c>
      <c r="K36" s="53">
        <f>G36*1.1-3</f>
        <v>7290.0000000000009</v>
      </c>
      <c r="L36" s="3">
        <v>1</v>
      </c>
      <c r="M36" s="16">
        <f t="shared" si="8"/>
        <v>7290.0000000000009</v>
      </c>
      <c r="N36" s="3">
        <v>7290</v>
      </c>
    </row>
    <row r="37" spans="1:14" ht="18.75">
      <c r="A37" s="49" t="s">
        <v>38</v>
      </c>
      <c r="B37" s="49">
        <v>188.53</v>
      </c>
      <c r="C37" s="49">
        <v>18.2</v>
      </c>
      <c r="D37" s="50">
        <f t="shared" si="3"/>
        <v>3431.2460000000001</v>
      </c>
      <c r="E37" s="49">
        <v>2920.12</v>
      </c>
      <c r="F37" s="51">
        <f t="shared" si="4"/>
        <v>318.63400000000001</v>
      </c>
      <c r="G37" s="52">
        <v>6670</v>
      </c>
      <c r="H37" s="49">
        <v>1</v>
      </c>
      <c r="I37" s="49">
        <f t="shared" si="5"/>
        <v>80040</v>
      </c>
      <c r="J37" s="49">
        <f t="shared" si="6"/>
        <v>18.2</v>
      </c>
      <c r="K37" s="53">
        <f>G37*1.105</f>
        <v>7370.3499999999995</v>
      </c>
      <c r="L37" s="3">
        <v>1</v>
      </c>
      <c r="M37" s="16">
        <f t="shared" si="8"/>
        <v>7370.3499999999995</v>
      </c>
      <c r="N37" s="3">
        <v>7370</v>
      </c>
    </row>
    <row r="38" spans="1:14" ht="18.75">
      <c r="A38" s="49" t="s">
        <v>39</v>
      </c>
      <c r="B38" s="49">
        <v>188.53</v>
      </c>
      <c r="C38" s="49">
        <v>18.5</v>
      </c>
      <c r="D38" s="50">
        <f t="shared" si="3"/>
        <v>3487.8049999999998</v>
      </c>
      <c r="E38" s="49">
        <v>2920.12</v>
      </c>
      <c r="F38" s="51">
        <f t="shared" si="4"/>
        <v>322.07500000000027</v>
      </c>
      <c r="G38" s="52">
        <v>6730</v>
      </c>
      <c r="H38" s="49">
        <v>1</v>
      </c>
      <c r="I38" s="49">
        <f t="shared" si="5"/>
        <v>80760</v>
      </c>
      <c r="J38" s="49">
        <f t="shared" si="6"/>
        <v>18.5</v>
      </c>
      <c r="K38" s="53">
        <f>G38*1.105+3</f>
        <v>7439.65</v>
      </c>
      <c r="L38" s="3">
        <v>1</v>
      </c>
      <c r="M38" s="16">
        <f t="shared" si="8"/>
        <v>7439.65</v>
      </c>
      <c r="N38" s="3">
        <v>7440</v>
      </c>
    </row>
    <row r="39" spans="1:14" ht="18.75">
      <c r="A39" s="49" t="s">
        <v>40</v>
      </c>
      <c r="B39" s="49">
        <v>188.53</v>
      </c>
      <c r="C39" s="49">
        <v>19.600000000000001</v>
      </c>
      <c r="D39" s="50">
        <f t="shared" si="3"/>
        <v>3695.1880000000001</v>
      </c>
      <c r="E39" s="49">
        <v>2920.12</v>
      </c>
      <c r="F39" s="51">
        <f t="shared" si="4"/>
        <v>334.69200000000001</v>
      </c>
      <c r="G39" s="52">
        <v>6950</v>
      </c>
      <c r="H39" s="49">
        <v>1</v>
      </c>
      <c r="I39" s="49">
        <f t="shared" si="5"/>
        <v>83400</v>
      </c>
      <c r="J39" s="49">
        <f t="shared" si="6"/>
        <v>19.600000000000001</v>
      </c>
      <c r="K39" s="53">
        <f>G39*1.105</f>
        <v>7679.75</v>
      </c>
      <c r="L39" s="3">
        <v>1</v>
      </c>
      <c r="M39" s="16">
        <f t="shared" si="8"/>
        <v>7679.75</v>
      </c>
      <c r="N39" s="3">
        <v>7680</v>
      </c>
    </row>
    <row r="40" spans="1:14" ht="18.75">
      <c r="A40" s="49" t="s">
        <v>41</v>
      </c>
      <c r="B40" s="49">
        <v>188.53</v>
      </c>
      <c r="C40" s="49">
        <v>20</v>
      </c>
      <c r="D40" s="50">
        <f t="shared" si="3"/>
        <v>3770.6</v>
      </c>
      <c r="E40" s="49">
        <v>2920.12</v>
      </c>
      <c r="F40" s="51">
        <f t="shared" si="4"/>
        <v>339.2800000000002</v>
      </c>
      <c r="G40" s="52">
        <v>7030</v>
      </c>
      <c r="H40" s="49">
        <v>6</v>
      </c>
      <c r="I40" s="49">
        <f t="shared" si="5"/>
        <v>506160</v>
      </c>
      <c r="J40" s="49">
        <f t="shared" si="6"/>
        <v>120</v>
      </c>
      <c r="K40" s="53">
        <f>G40*1.105+2</f>
        <v>7770.15</v>
      </c>
      <c r="L40" s="3">
        <v>6</v>
      </c>
      <c r="M40" s="16">
        <f>K40*L40-1</f>
        <v>46619.899999999994</v>
      </c>
      <c r="N40" s="3">
        <v>46620</v>
      </c>
    </row>
    <row r="41" spans="1:14" ht="18.75">
      <c r="A41" s="49" t="s">
        <v>42</v>
      </c>
      <c r="B41" s="49">
        <v>188.53</v>
      </c>
      <c r="C41" s="49">
        <v>21</v>
      </c>
      <c r="D41" s="50">
        <f t="shared" si="3"/>
        <v>3959.13</v>
      </c>
      <c r="E41" s="49">
        <v>2920.12</v>
      </c>
      <c r="F41" s="51">
        <f t="shared" si="4"/>
        <v>340.75</v>
      </c>
      <c r="G41" s="52">
        <v>7220</v>
      </c>
      <c r="H41" s="49">
        <v>1</v>
      </c>
      <c r="I41" s="49">
        <f t="shared" si="5"/>
        <v>86640</v>
      </c>
      <c r="J41" s="49">
        <f t="shared" si="6"/>
        <v>21</v>
      </c>
      <c r="K41" s="53">
        <f>G41*1.105+2</f>
        <v>7980.0999999999995</v>
      </c>
      <c r="L41" s="3">
        <v>1</v>
      </c>
      <c r="M41" s="16">
        <f>K41*L41</f>
        <v>7980.0999999999995</v>
      </c>
      <c r="N41" s="3">
        <v>7980</v>
      </c>
    </row>
    <row r="42" spans="1:14" ht="18.75">
      <c r="A42" s="49" t="s">
        <v>43</v>
      </c>
      <c r="B42" s="49">
        <v>188.53</v>
      </c>
      <c r="C42" s="49">
        <v>22.5</v>
      </c>
      <c r="D42" s="50">
        <f t="shared" si="3"/>
        <v>4241.9250000000002</v>
      </c>
      <c r="E42" s="49">
        <v>2920.12</v>
      </c>
      <c r="F42" s="51">
        <f t="shared" si="4"/>
        <v>357.95499999999993</v>
      </c>
      <c r="G42" s="52">
        <v>7520</v>
      </c>
      <c r="H42" s="49">
        <v>6</v>
      </c>
      <c r="I42" s="49">
        <f t="shared" si="5"/>
        <v>541440</v>
      </c>
      <c r="J42" s="49">
        <f t="shared" si="6"/>
        <v>135</v>
      </c>
      <c r="K42" s="53">
        <f>G42*1.105</f>
        <v>8309.6</v>
      </c>
      <c r="L42" s="3">
        <v>6</v>
      </c>
      <c r="M42" s="16">
        <f>K42*L42+2</f>
        <v>49859.600000000006</v>
      </c>
      <c r="N42" s="3">
        <v>49860</v>
      </c>
    </row>
    <row r="43" spans="1:14" ht="18.75">
      <c r="A43" s="49" t="s">
        <v>44</v>
      </c>
      <c r="B43" s="49">
        <v>188.53</v>
      </c>
      <c r="C43" s="49">
        <v>23.76</v>
      </c>
      <c r="D43" s="50">
        <f t="shared" si="3"/>
        <v>4479.4728000000005</v>
      </c>
      <c r="E43" s="49">
        <v>2920.12</v>
      </c>
      <c r="F43" s="51">
        <f t="shared" si="4"/>
        <v>370.40719999999965</v>
      </c>
      <c r="G43" s="52">
        <v>7770</v>
      </c>
      <c r="H43" s="49">
        <v>1</v>
      </c>
      <c r="I43" s="49">
        <f t="shared" si="5"/>
        <v>93240</v>
      </c>
      <c r="J43" s="49">
        <f t="shared" si="6"/>
        <v>23.76</v>
      </c>
      <c r="K43" s="53">
        <f>G43*1.105+4</f>
        <v>8589.85</v>
      </c>
      <c r="L43" s="3">
        <v>1</v>
      </c>
      <c r="M43" s="16">
        <f t="shared" ref="M43:M66" si="9">K43*L43</f>
        <v>8589.85</v>
      </c>
      <c r="N43" s="3">
        <v>8590</v>
      </c>
    </row>
    <row r="44" spans="1:14" ht="18.75">
      <c r="A44" s="49" t="s">
        <v>45</v>
      </c>
      <c r="B44" s="49">
        <v>188.53</v>
      </c>
      <c r="C44" s="49">
        <v>25</v>
      </c>
      <c r="D44" s="50">
        <f t="shared" si="3"/>
        <v>4713.25</v>
      </c>
      <c r="E44" s="49">
        <v>2920.12</v>
      </c>
      <c r="F44" s="51">
        <f t="shared" si="4"/>
        <v>386.63000000000011</v>
      </c>
      <c r="G44" s="52">
        <v>8020</v>
      </c>
      <c r="H44" s="49">
        <v>4</v>
      </c>
      <c r="I44" s="49">
        <f t="shared" si="5"/>
        <v>384960</v>
      </c>
      <c r="J44" s="49">
        <f t="shared" si="6"/>
        <v>100</v>
      </c>
      <c r="K44" s="53">
        <f>G44*1.105-2</f>
        <v>8860.1</v>
      </c>
      <c r="L44" s="3">
        <v>4</v>
      </c>
      <c r="M44" s="16">
        <f t="shared" si="9"/>
        <v>35440.400000000001</v>
      </c>
      <c r="N44" s="3">
        <v>35440</v>
      </c>
    </row>
    <row r="45" spans="1:14" ht="18.75">
      <c r="A45" s="49" t="s">
        <v>46</v>
      </c>
      <c r="B45" s="49">
        <v>188.53</v>
      </c>
      <c r="C45" s="49">
        <v>25.35</v>
      </c>
      <c r="D45" s="50">
        <f t="shared" si="3"/>
        <v>4779.2355000000007</v>
      </c>
      <c r="E45" s="49">
        <v>2920.12</v>
      </c>
      <c r="F45" s="51">
        <f t="shared" si="4"/>
        <v>390.64449999999943</v>
      </c>
      <c r="G45" s="52">
        <v>8090</v>
      </c>
      <c r="H45" s="49">
        <v>1</v>
      </c>
      <c r="I45" s="49">
        <f t="shared" si="5"/>
        <v>97080</v>
      </c>
      <c r="J45" s="49">
        <f t="shared" si="6"/>
        <v>25.35</v>
      </c>
      <c r="K45" s="53">
        <f>G45*1.105+1</f>
        <v>8940.4500000000007</v>
      </c>
      <c r="L45" s="3">
        <v>1</v>
      </c>
      <c r="M45" s="16">
        <f t="shared" si="9"/>
        <v>8940.4500000000007</v>
      </c>
      <c r="N45" s="3">
        <v>8940</v>
      </c>
    </row>
    <row r="46" spans="1:14" ht="18.75">
      <c r="A46" s="49" t="s">
        <v>47</v>
      </c>
      <c r="B46" s="49">
        <v>188.53</v>
      </c>
      <c r="C46" s="49">
        <v>25.9</v>
      </c>
      <c r="D46" s="50">
        <f t="shared" si="3"/>
        <v>4882.9269999999997</v>
      </c>
      <c r="E46" s="49">
        <v>2920.12</v>
      </c>
      <c r="F46" s="51">
        <f t="shared" si="4"/>
        <v>396.95300000000043</v>
      </c>
      <c r="G46" s="52">
        <v>8200</v>
      </c>
      <c r="H46" s="49">
        <v>1</v>
      </c>
      <c r="I46" s="49">
        <f t="shared" si="5"/>
        <v>98400</v>
      </c>
      <c r="J46" s="49">
        <f t="shared" si="6"/>
        <v>25.9</v>
      </c>
      <c r="K46" s="53">
        <f>G46*1.105-1</f>
        <v>9060</v>
      </c>
      <c r="L46" s="3">
        <v>1</v>
      </c>
      <c r="M46" s="16">
        <f t="shared" si="9"/>
        <v>9060</v>
      </c>
      <c r="N46" s="3">
        <v>9060</v>
      </c>
    </row>
    <row r="47" spans="1:14" ht="18.75">
      <c r="A47" s="49" t="s">
        <v>48</v>
      </c>
      <c r="B47" s="49">
        <v>188.53</v>
      </c>
      <c r="C47" s="49">
        <v>26.1</v>
      </c>
      <c r="D47" s="50">
        <f t="shared" si="3"/>
        <v>4920.6330000000007</v>
      </c>
      <c r="E47" s="49">
        <v>2920.12</v>
      </c>
      <c r="F47" s="51">
        <f t="shared" si="4"/>
        <v>389.24699999999939</v>
      </c>
      <c r="G47" s="52">
        <v>8230</v>
      </c>
      <c r="H47" s="49">
        <v>1</v>
      </c>
      <c r="I47" s="49">
        <f t="shared" si="5"/>
        <v>98760</v>
      </c>
      <c r="J47" s="49">
        <f t="shared" si="6"/>
        <v>26.1</v>
      </c>
      <c r="K47" s="53">
        <f>G47*1.105-4</f>
        <v>9090.15</v>
      </c>
      <c r="L47" s="3">
        <v>1</v>
      </c>
      <c r="M47" s="16">
        <f t="shared" si="9"/>
        <v>9090.15</v>
      </c>
      <c r="N47" s="3">
        <v>9090</v>
      </c>
    </row>
    <row r="48" spans="1:14" ht="18.75">
      <c r="A48" s="49" t="s">
        <v>49</v>
      </c>
      <c r="B48" s="49">
        <v>188.53</v>
      </c>
      <c r="C48" s="49">
        <v>28</v>
      </c>
      <c r="D48" s="50">
        <f t="shared" si="3"/>
        <v>5278.84</v>
      </c>
      <c r="E48" s="49">
        <v>2920.12</v>
      </c>
      <c r="F48" s="51">
        <f t="shared" si="4"/>
        <v>411.03999999999996</v>
      </c>
      <c r="G48" s="52">
        <v>8610</v>
      </c>
      <c r="H48" s="49">
        <v>1</v>
      </c>
      <c r="I48" s="49">
        <f t="shared" si="5"/>
        <v>103320</v>
      </c>
      <c r="J48" s="49">
        <f t="shared" si="6"/>
        <v>28</v>
      </c>
      <c r="K48" s="53">
        <f>G48*1.105-4</f>
        <v>9510.0499999999993</v>
      </c>
      <c r="L48" s="3">
        <v>1</v>
      </c>
      <c r="M48" s="16">
        <f t="shared" si="9"/>
        <v>9510.0499999999993</v>
      </c>
      <c r="N48" s="3">
        <v>9510</v>
      </c>
    </row>
    <row r="49" spans="1:14" ht="18.75">
      <c r="A49" s="49" t="s">
        <v>50</v>
      </c>
      <c r="B49" s="49">
        <v>188.53</v>
      </c>
      <c r="C49" s="49">
        <v>28.3</v>
      </c>
      <c r="D49" s="50">
        <f t="shared" si="3"/>
        <v>5335.3990000000003</v>
      </c>
      <c r="E49" s="49">
        <v>2920.12</v>
      </c>
      <c r="F49" s="51">
        <f t="shared" si="4"/>
        <v>414.48099999999977</v>
      </c>
      <c r="G49" s="52">
        <v>8670</v>
      </c>
      <c r="H49" s="49">
        <v>1</v>
      </c>
      <c r="I49" s="49">
        <f t="shared" si="5"/>
        <v>104040</v>
      </c>
      <c r="J49" s="49">
        <f t="shared" si="6"/>
        <v>28.3</v>
      </c>
      <c r="K49" s="53">
        <f>G49*1.105</f>
        <v>9580.35</v>
      </c>
      <c r="L49" s="3">
        <v>1</v>
      </c>
      <c r="M49" s="16">
        <f t="shared" si="9"/>
        <v>9580.35</v>
      </c>
      <c r="N49" s="3">
        <v>9580</v>
      </c>
    </row>
    <row r="50" spans="1:14" ht="18.75">
      <c r="A50" s="49" t="s">
        <v>51</v>
      </c>
      <c r="B50" s="49">
        <v>188.53</v>
      </c>
      <c r="C50" s="49">
        <v>28.64</v>
      </c>
      <c r="D50" s="50">
        <f t="shared" ref="D50:D69" si="10">B50*C50</f>
        <v>5399.4992000000002</v>
      </c>
      <c r="E50" s="49">
        <v>2920.12</v>
      </c>
      <c r="F50" s="51">
        <f t="shared" ref="F50:F69" si="11">G50-E50-D50</f>
        <v>420.38079999999991</v>
      </c>
      <c r="G50" s="52">
        <v>8740</v>
      </c>
      <c r="H50" s="49">
        <v>1</v>
      </c>
      <c r="I50" s="49">
        <f t="shared" ref="I50:I69" si="12">G50*H50*12</f>
        <v>104880</v>
      </c>
      <c r="J50" s="49">
        <f t="shared" ref="J50:J69" si="13">C50*H50</f>
        <v>28.64</v>
      </c>
      <c r="K50" s="53">
        <f>G50*1.105+2</f>
        <v>9659.7000000000007</v>
      </c>
      <c r="L50" s="3">
        <v>1</v>
      </c>
      <c r="M50" s="16">
        <f t="shared" si="9"/>
        <v>9659.7000000000007</v>
      </c>
      <c r="N50" s="3">
        <v>9660</v>
      </c>
    </row>
    <row r="51" spans="1:14" ht="18.75">
      <c r="A51" s="49" t="s">
        <v>52</v>
      </c>
      <c r="B51" s="49">
        <v>188.53</v>
      </c>
      <c r="C51" s="49">
        <v>29.5</v>
      </c>
      <c r="D51" s="50">
        <f t="shared" si="10"/>
        <v>5561.6350000000002</v>
      </c>
      <c r="E51" s="49">
        <v>2920.12</v>
      </c>
      <c r="F51" s="51">
        <f t="shared" si="11"/>
        <v>418.24499999999989</v>
      </c>
      <c r="G51" s="52">
        <v>8900</v>
      </c>
      <c r="H51" s="49">
        <v>1</v>
      </c>
      <c r="I51" s="49">
        <f t="shared" si="12"/>
        <v>106800</v>
      </c>
      <c r="J51" s="49">
        <f t="shared" si="13"/>
        <v>29.5</v>
      </c>
      <c r="K51" s="53">
        <f>G51*1.105+5</f>
        <v>9839.5</v>
      </c>
      <c r="L51" s="3">
        <v>1</v>
      </c>
      <c r="M51" s="16">
        <f t="shared" si="9"/>
        <v>9839.5</v>
      </c>
      <c r="N51" s="3">
        <v>9840</v>
      </c>
    </row>
    <row r="52" spans="1:14" ht="18.75">
      <c r="A52" s="49" t="s">
        <v>53</v>
      </c>
      <c r="B52" s="49">
        <v>188.53</v>
      </c>
      <c r="C52" s="49">
        <v>30</v>
      </c>
      <c r="D52" s="50">
        <f t="shared" si="10"/>
        <v>5655.9</v>
      </c>
      <c r="E52" s="49">
        <v>2920.12</v>
      </c>
      <c r="F52" s="51">
        <f t="shared" si="11"/>
        <v>423.98000000000047</v>
      </c>
      <c r="G52" s="52">
        <v>9000</v>
      </c>
      <c r="H52" s="49">
        <v>44</v>
      </c>
      <c r="I52" s="49">
        <f t="shared" si="12"/>
        <v>4752000</v>
      </c>
      <c r="J52" s="49">
        <f t="shared" si="13"/>
        <v>1320</v>
      </c>
      <c r="K52" s="53">
        <f>G52*1.105+5</f>
        <v>9950</v>
      </c>
      <c r="L52" s="3">
        <v>44</v>
      </c>
      <c r="M52" s="16">
        <f t="shared" si="9"/>
        <v>437800</v>
      </c>
      <c r="N52" s="3">
        <v>437800</v>
      </c>
    </row>
    <row r="53" spans="1:14" ht="18.75">
      <c r="A53" s="49">
        <v>30.09</v>
      </c>
      <c r="B53" s="49">
        <v>188.53</v>
      </c>
      <c r="C53" s="49">
        <v>30.09</v>
      </c>
      <c r="D53" s="50">
        <f t="shared" si="10"/>
        <v>5672.8676999999998</v>
      </c>
      <c r="E53" s="49">
        <v>2920.12</v>
      </c>
      <c r="F53" s="51">
        <f t="shared" si="11"/>
        <v>427.01230000000032</v>
      </c>
      <c r="G53" s="52">
        <v>9020</v>
      </c>
      <c r="H53" s="49">
        <v>1</v>
      </c>
      <c r="I53" s="49">
        <f t="shared" si="12"/>
        <v>108240</v>
      </c>
      <c r="J53" s="49">
        <f t="shared" si="13"/>
        <v>30.09</v>
      </c>
      <c r="K53" s="53">
        <f>G53*1.105+3</f>
        <v>9970.1</v>
      </c>
      <c r="L53" s="3">
        <v>1</v>
      </c>
      <c r="M53" s="16">
        <f t="shared" si="9"/>
        <v>9970.1</v>
      </c>
      <c r="N53" s="3">
        <v>9970</v>
      </c>
    </row>
    <row r="54" spans="1:14" ht="18.75">
      <c r="A54" s="49">
        <v>30.7</v>
      </c>
      <c r="B54" s="49">
        <v>188.53</v>
      </c>
      <c r="C54" s="49">
        <v>30.74</v>
      </c>
      <c r="D54" s="50">
        <f t="shared" si="10"/>
        <v>5795.4121999999998</v>
      </c>
      <c r="E54" s="49">
        <v>2920.12</v>
      </c>
      <c r="F54" s="51">
        <f t="shared" si="11"/>
        <v>424.46780000000035</v>
      </c>
      <c r="G54" s="52">
        <v>9140</v>
      </c>
      <c r="H54" s="49">
        <v>1</v>
      </c>
      <c r="I54" s="49">
        <f t="shared" si="12"/>
        <v>109680</v>
      </c>
      <c r="J54" s="49">
        <f t="shared" si="13"/>
        <v>30.74</v>
      </c>
      <c r="K54" s="53">
        <f>G54*1.105</f>
        <v>10099.700000000001</v>
      </c>
      <c r="L54" s="3">
        <v>1</v>
      </c>
      <c r="M54" s="16">
        <f t="shared" si="9"/>
        <v>10099.700000000001</v>
      </c>
      <c r="N54" s="3">
        <v>10100</v>
      </c>
    </row>
    <row r="55" spans="1:14" ht="18.75">
      <c r="A55" s="49" t="s">
        <v>54</v>
      </c>
      <c r="B55" s="49">
        <v>188.53</v>
      </c>
      <c r="C55" s="49">
        <v>32</v>
      </c>
      <c r="D55" s="50">
        <f t="shared" si="10"/>
        <v>6032.96</v>
      </c>
      <c r="E55" s="49">
        <v>2920.12</v>
      </c>
      <c r="F55" s="51">
        <f t="shared" si="11"/>
        <v>446.92000000000007</v>
      </c>
      <c r="G55" s="52">
        <v>9400</v>
      </c>
      <c r="H55" s="49">
        <v>1</v>
      </c>
      <c r="I55" s="49">
        <f t="shared" si="12"/>
        <v>112800</v>
      </c>
      <c r="J55" s="49">
        <f t="shared" si="13"/>
        <v>32</v>
      </c>
      <c r="K55" s="53">
        <f>G55*1.105+3</f>
        <v>10390</v>
      </c>
      <c r="L55" s="3">
        <v>1</v>
      </c>
      <c r="M55" s="16">
        <f t="shared" si="9"/>
        <v>10390</v>
      </c>
      <c r="N55" s="3">
        <v>10390</v>
      </c>
    </row>
    <row r="56" spans="1:14" ht="18.75">
      <c r="A56" s="49" t="s">
        <v>55</v>
      </c>
      <c r="B56" s="49">
        <v>188.53</v>
      </c>
      <c r="C56" s="49">
        <v>35</v>
      </c>
      <c r="D56" s="50">
        <f t="shared" si="10"/>
        <v>6598.55</v>
      </c>
      <c r="E56" s="49">
        <v>2920.12</v>
      </c>
      <c r="F56" s="51">
        <f t="shared" si="11"/>
        <v>481.32999999999993</v>
      </c>
      <c r="G56" s="52">
        <v>10000</v>
      </c>
      <c r="H56" s="49">
        <v>2</v>
      </c>
      <c r="I56" s="49">
        <f t="shared" si="12"/>
        <v>240000</v>
      </c>
      <c r="J56" s="49">
        <f t="shared" si="13"/>
        <v>70</v>
      </c>
      <c r="K56" s="53">
        <f>G56*1.105</f>
        <v>11050</v>
      </c>
      <c r="L56" s="3">
        <v>2</v>
      </c>
      <c r="M56" s="16">
        <f t="shared" si="9"/>
        <v>22100</v>
      </c>
      <c r="N56" s="3">
        <v>22100</v>
      </c>
    </row>
    <row r="57" spans="1:14" ht="18.75">
      <c r="A57" s="49" t="s">
        <v>56</v>
      </c>
      <c r="B57" s="49">
        <v>188.53</v>
      </c>
      <c r="C57" s="49">
        <v>36</v>
      </c>
      <c r="D57" s="50">
        <f t="shared" si="10"/>
        <v>6787.08</v>
      </c>
      <c r="E57" s="49">
        <v>2920.12</v>
      </c>
      <c r="F57" s="51">
        <f t="shared" si="11"/>
        <v>492.80000000000018</v>
      </c>
      <c r="G57" s="52">
        <v>10200</v>
      </c>
      <c r="H57" s="49">
        <v>1</v>
      </c>
      <c r="I57" s="49">
        <f t="shared" si="12"/>
        <v>122400</v>
      </c>
      <c r="J57" s="49">
        <f t="shared" si="13"/>
        <v>36</v>
      </c>
      <c r="K57" s="53">
        <f>G57*1.105-1</f>
        <v>11270</v>
      </c>
      <c r="L57" s="3">
        <v>1</v>
      </c>
      <c r="M57" s="16">
        <f t="shared" si="9"/>
        <v>11270</v>
      </c>
      <c r="N57" s="3">
        <v>11270</v>
      </c>
    </row>
    <row r="58" spans="1:14" ht="18.75">
      <c r="A58" s="49" t="s">
        <v>57</v>
      </c>
      <c r="B58" s="49">
        <v>188.53</v>
      </c>
      <c r="C58" s="49">
        <v>39.200000000000003</v>
      </c>
      <c r="D58" s="50">
        <f t="shared" si="10"/>
        <v>7390.3760000000002</v>
      </c>
      <c r="E58" s="49">
        <v>2920.12</v>
      </c>
      <c r="F58" s="51">
        <f t="shared" si="11"/>
        <v>519.50399999999991</v>
      </c>
      <c r="G58" s="52">
        <v>10830</v>
      </c>
      <c r="H58" s="49">
        <v>1</v>
      </c>
      <c r="I58" s="49">
        <f t="shared" si="12"/>
        <v>129960</v>
      </c>
      <c r="J58" s="49">
        <f t="shared" si="13"/>
        <v>39.200000000000003</v>
      </c>
      <c r="K58" s="53">
        <f>G58*1.105+3</f>
        <v>11970.15</v>
      </c>
      <c r="L58" s="3">
        <v>1</v>
      </c>
      <c r="M58" s="16">
        <f t="shared" si="9"/>
        <v>11970.15</v>
      </c>
      <c r="N58" s="3">
        <v>11970</v>
      </c>
    </row>
    <row r="59" spans="1:14" ht="18.75">
      <c r="A59" s="49" t="s">
        <v>58</v>
      </c>
      <c r="B59" s="49">
        <v>188.53</v>
      </c>
      <c r="C59" s="49">
        <v>40</v>
      </c>
      <c r="D59" s="50">
        <f t="shared" si="10"/>
        <v>7541.2</v>
      </c>
      <c r="E59" s="49">
        <v>2920.12</v>
      </c>
      <c r="F59" s="51">
        <f t="shared" si="11"/>
        <v>528.68000000000029</v>
      </c>
      <c r="G59" s="52">
        <v>10990</v>
      </c>
      <c r="H59" s="49">
        <v>1</v>
      </c>
      <c r="I59" s="49">
        <f t="shared" si="12"/>
        <v>131880</v>
      </c>
      <c r="J59" s="49">
        <f t="shared" si="13"/>
        <v>40</v>
      </c>
      <c r="K59" s="53">
        <f>G59*1.105-4</f>
        <v>12139.949999999999</v>
      </c>
      <c r="L59" s="3">
        <v>1</v>
      </c>
      <c r="M59" s="16">
        <f t="shared" si="9"/>
        <v>12139.949999999999</v>
      </c>
      <c r="N59" s="3">
        <v>12140</v>
      </c>
    </row>
    <row r="60" spans="1:14" ht="18.75">
      <c r="A60" s="49" t="s">
        <v>59</v>
      </c>
      <c r="B60" s="49">
        <v>188.53</v>
      </c>
      <c r="C60" s="49">
        <v>41</v>
      </c>
      <c r="D60" s="50">
        <f t="shared" si="10"/>
        <v>7729.7300000000005</v>
      </c>
      <c r="E60" s="49">
        <v>2920.12</v>
      </c>
      <c r="F60" s="51">
        <f t="shared" si="11"/>
        <v>530.15000000000055</v>
      </c>
      <c r="G60" s="52">
        <v>11180</v>
      </c>
      <c r="H60" s="49">
        <v>1</v>
      </c>
      <c r="I60" s="49">
        <f t="shared" si="12"/>
        <v>134160</v>
      </c>
      <c r="J60" s="49">
        <f t="shared" si="13"/>
        <v>41</v>
      </c>
      <c r="K60" s="53">
        <f>G60*1.105-4</f>
        <v>12349.9</v>
      </c>
      <c r="L60" s="3">
        <v>1</v>
      </c>
      <c r="M60" s="16">
        <f t="shared" si="9"/>
        <v>12349.9</v>
      </c>
      <c r="N60" s="3">
        <v>12350</v>
      </c>
    </row>
    <row r="61" spans="1:14" ht="18.75">
      <c r="A61" s="49">
        <v>41.75</v>
      </c>
      <c r="B61" s="49">
        <v>188.53</v>
      </c>
      <c r="C61" s="49">
        <v>41.75</v>
      </c>
      <c r="D61" s="50">
        <f t="shared" si="10"/>
        <v>7871.1274999999996</v>
      </c>
      <c r="E61" s="49">
        <v>2920.12</v>
      </c>
      <c r="F61" s="51">
        <f t="shared" si="11"/>
        <v>538.75250000000142</v>
      </c>
      <c r="G61" s="52">
        <v>11330</v>
      </c>
      <c r="H61" s="49">
        <v>1</v>
      </c>
      <c r="I61" s="49">
        <f t="shared" si="12"/>
        <v>135960</v>
      </c>
      <c r="J61" s="49">
        <f t="shared" si="13"/>
        <v>41.75</v>
      </c>
      <c r="K61" s="53">
        <f>G61*1.105</f>
        <v>12519.65</v>
      </c>
      <c r="L61" s="3">
        <v>1</v>
      </c>
      <c r="M61" s="16">
        <f t="shared" si="9"/>
        <v>12519.65</v>
      </c>
      <c r="N61" s="3">
        <v>12520</v>
      </c>
    </row>
    <row r="62" spans="1:14" ht="18.75">
      <c r="A62" s="49">
        <v>42.6</v>
      </c>
      <c r="B62" s="49">
        <v>188.53</v>
      </c>
      <c r="C62" s="49">
        <v>42.6</v>
      </c>
      <c r="D62" s="50">
        <f t="shared" si="10"/>
        <v>8031.3780000000006</v>
      </c>
      <c r="E62" s="49">
        <v>2920.12</v>
      </c>
      <c r="F62" s="51">
        <f t="shared" si="11"/>
        <v>548.50200000000041</v>
      </c>
      <c r="G62" s="52">
        <v>11500</v>
      </c>
      <c r="H62" s="49">
        <v>1</v>
      </c>
      <c r="I62" s="49">
        <f t="shared" si="12"/>
        <v>138000</v>
      </c>
      <c r="J62" s="49">
        <f t="shared" si="13"/>
        <v>42.6</v>
      </c>
      <c r="K62" s="53">
        <f>G62*1.105+2</f>
        <v>12709.5</v>
      </c>
      <c r="L62" s="3">
        <v>1</v>
      </c>
      <c r="M62" s="16">
        <f t="shared" si="9"/>
        <v>12709.5</v>
      </c>
      <c r="N62" s="3">
        <v>12710</v>
      </c>
    </row>
    <row r="63" spans="1:14" ht="18.75">
      <c r="A63" s="49" t="s">
        <v>60</v>
      </c>
      <c r="B63" s="49">
        <v>188.53</v>
      </c>
      <c r="C63" s="49">
        <v>45</v>
      </c>
      <c r="D63" s="50">
        <f t="shared" si="10"/>
        <v>8483.85</v>
      </c>
      <c r="E63" s="49">
        <v>2920.12</v>
      </c>
      <c r="F63" s="51">
        <f t="shared" si="11"/>
        <v>576.03000000000065</v>
      </c>
      <c r="G63" s="52">
        <v>11980</v>
      </c>
      <c r="H63" s="49">
        <v>6</v>
      </c>
      <c r="I63" s="49">
        <f t="shared" si="12"/>
        <v>862560</v>
      </c>
      <c r="J63" s="49">
        <f t="shared" si="13"/>
        <v>270</v>
      </c>
      <c r="K63" s="53">
        <f>G63*1.1+2</f>
        <v>13180.000000000002</v>
      </c>
      <c r="L63" s="3">
        <v>6</v>
      </c>
      <c r="M63" s="16">
        <f t="shared" si="9"/>
        <v>79080.000000000015</v>
      </c>
      <c r="N63" s="3">
        <v>79080</v>
      </c>
    </row>
    <row r="64" spans="1:14" ht="18.75">
      <c r="A64" s="49" t="s">
        <v>61</v>
      </c>
      <c r="B64" s="49">
        <v>188.53</v>
      </c>
      <c r="C64" s="49">
        <v>47.55</v>
      </c>
      <c r="D64" s="50">
        <f t="shared" si="10"/>
        <v>8964.6014999999989</v>
      </c>
      <c r="E64" s="49">
        <v>2920.12</v>
      </c>
      <c r="F64" s="51">
        <f t="shared" si="11"/>
        <v>595.27850000000217</v>
      </c>
      <c r="G64" s="52">
        <v>12480</v>
      </c>
      <c r="H64" s="49">
        <v>1</v>
      </c>
      <c r="I64" s="49">
        <f t="shared" si="12"/>
        <v>149760</v>
      </c>
      <c r="J64" s="49">
        <f t="shared" si="13"/>
        <v>47.55</v>
      </c>
      <c r="K64" s="53">
        <f>G64*1.105</f>
        <v>13790.4</v>
      </c>
      <c r="L64" s="3">
        <v>1</v>
      </c>
      <c r="M64" s="16">
        <f t="shared" si="9"/>
        <v>13790.4</v>
      </c>
      <c r="N64" s="3">
        <v>13790</v>
      </c>
    </row>
    <row r="65" spans="1:14" ht="18.75">
      <c r="A65" s="49" t="s">
        <v>62</v>
      </c>
      <c r="B65" s="49">
        <v>188.53</v>
      </c>
      <c r="C65" s="49">
        <v>49.7</v>
      </c>
      <c r="D65" s="50">
        <f t="shared" si="10"/>
        <v>9369.9410000000007</v>
      </c>
      <c r="E65" s="49">
        <v>2920.12</v>
      </c>
      <c r="F65" s="51">
        <f t="shared" si="11"/>
        <v>609.93900000000031</v>
      </c>
      <c r="G65" s="52">
        <v>12900</v>
      </c>
      <c r="H65" s="49">
        <v>1</v>
      </c>
      <c r="I65" s="49">
        <f t="shared" si="12"/>
        <v>154800</v>
      </c>
      <c r="J65" s="49">
        <f t="shared" si="13"/>
        <v>49.7</v>
      </c>
      <c r="K65" s="53">
        <f>G65*1.105+5</f>
        <v>14259.5</v>
      </c>
      <c r="L65" s="3">
        <v>1</v>
      </c>
      <c r="M65" s="16">
        <f t="shared" si="9"/>
        <v>14259.5</v>
      </c>
      <c r="N65" s="3">
        <v>14260</v>
      </c>
    </row>
    <row r="66" spans="1:14" ht="18.75">
      <c r="A66" s="49" t="s">
        <v>63</v>
      </c>
      <c r="B66" s="49">
        <v>188.53</v>
      </c>
      <c r="C66" s="49">
        <v>52.6</v>
      </c>
      <c r="D66" s="50">
        <f t="shared" si="10"/>
        <v>9916.6779999999999</v>
      </c>
      <c r="E66" s="49">
        <v>2920.12</v>
      </c>
      <c r="F66" s="51">
        <f t="shared" si="11"/>
        <v>643.20200000000114</v>
      </c>
      <c r="G66" s="52">
        <v>13480</v>
      </c>
      <c r="H66" s="49">
        <v>1</v>
      </c>
      <c r="I66" s="49">
        <f t="shared" si="12"/>
        <v>161760</v>
      </c>
      <c r="J66" s="49">
        <f t="shared" si="13"/>
        <v>52.6</v>
      </c>
      <c r="K66" s="53">
        <f>G66*1.105+5</f>
        <v>14900.4</v>
      </c>
      <c r="L66" s="3">
        <v>1</v>
      </c>
      <c r="M66" s="16">
        <f t="shared" si="9"/>
        <v>14900.4</v>
      </c>
      <c r="N66" s="3">
        <v>14900</v>
      </c>
    </row>
    <row r="67" spans="1:14" ht="18.75">
      <c r="A67" s="49" t="s">
        <v>64</v>
      </c>
      <c r="B67" s="49">
        <v>188.53</v>
      </c>
      <c r="C67" s="49">
        <v>60</v>
      </c>
      <c r="D67" s="50">
        <f t="shared" si="10"/>
        <v>11311.8</v>
      </c>
      <c r="E67" s="49">
        <v>2920.12</v>
      </c>
      <c r="F67" s="51">
        <f t="shared" si="11"/>
        <v>718.08000000000175</v>
      </c>
      <c r="G67" s="52">
        <v>14950</v>
      </c>
      <c r="H67" s="49">
        <v>3</v>
      </c>
      <c r="I67" s="49">
        <f t="shared" si="12"/>
        <v>538200</v>
      </c>
      <c r="J67" s="49">
        <f t="shared" si="13"/>
        <v>180</v>
      </c>
      <c r="K67" s="53">
        <f>G67*1.105</f>
        <v>16519.75</v>
      </c>
      <c r="L67" s="3">
        <v>3</v>
      </c>
      <c r="M67" s="16">
        <f>K67*L67+1</f>
        <v>49560.25</v>
      </c>
      <c r="N67" s="3">
        <v>49560</v>
      </c>
    </row>
    <row r="68" spans="1:14" ht="18.75">
      <c r="A68" s="49" t="s">
        <v>65</v>
      </c>
      <c r="B68" s="49">
        <v>188.53</v>
      </c>
      <c r="C68" s="49">
        <v>75</v>
      </c>
      <c r="D68" s="50">
        <f t="shared" si="10"/>
        <v>14139.75</v>
      </c>
      <c r="E68" s="49">
        <v>2920.12</v>
      </c>
      <c r="F68" s="51">
        <f t="shared" si="11"/>
        <v>860.13000000000102</v>
      </c>
      <c r="G68" s="52">
        <v>17920</v>
      </c>
      <c r="H68" s="49">
        <v>1</v>
      </c>
      <c r="I68" s="49">
        <f t="shared" si="12"/>
        <v>215040</v>
      </c>
      <c r="J68" s="49">
        <f t="shared" si="13"/>
        <v>75</v>
      </c>
      <c r="K68" s="53">
        <f>G68*1.105-2</f>
        <v>19799.599999999999</v>
      </c>
      <c r="L68" s="3">
        <v>1</v>
      </c>
      <c r="M68" s="16">
        <f>K68*L68</f>
        <v>19799.599999999999</v>
      </c>
      <c r="N68" s="3">
        <v>19800</v>
      </c>
    </row>
    <row r="69" spans="1:14" ht="18.75">
      <c r="A69" s="49" t="s">
        <v>66</v>
      </c>
      <c r="B69" s="49">
        <v>162.96</v>
      </c>
      <c r="C69" s="49">
        <v>263.25</v>
      </c>
      <c r="D69" s="50">
        <f t="shared" si="10"/>
        <v>42899.22</v>
      </c>
      <c r="E69" s="49">
        <v>2920.12</v>
      </c>
      <c r="F69" s="51">
        <f t="shared" si="11"/>
        <v>2290.6599999999962</v>
      </c>
      <c r="G69" s="52">
        <v>48110</v>
      </c>
      <c r="H69" s="49">
        <v>1</v>
      </c>
      <c r="I69" s="49">
        <f t="shared" si="12"/>
        <v>577320</v>
      </c>
      <c r="J69" s="49">
        <f t="shared" si="13"/>
        <v>263.25</v>
      </c>
      <c r="K69" s="53">
        <f>G69*1.105-2</f>
        <v>53159.549999999996</v>
      </c>
      <c r="L69" s="21">
        <v>1</v>
      </c>
      <c r="M69" s="24">
        <f>K69*L69</f>
        <v>53159.549999999996</v>
      </c>
      <c r="N69" s="21">
        <v>53160</v>
      </c>
    </row>
    <row r="70" spans="1:14" ht="18">
      <c r="A70" s="36"/>
      <c r="B70" s="36"/>
      <c r="C70" s="36"/>
      <c r="D70" s="41"/>
      <c r="E70" s="36"/>
      <c r="F70" s="41"/>
      <c r="G70" s="41"/>
      <c r="H70" s="39"/>
      <c r="I70" s="36"/>
      <c r="J70" s="36"/>
      <c r="K70" s="39"/>
      <c r="M70" s="16"/>
    </row>
    <row r="71" spans="1:14" ht="24.75" customHeight="1">
      <c r="A71" s="62" t="s">
        <v>67</v>
      </c>
      <c r="B71" s="62"/>
      <c r="C71" s="62"/>
      <c r="D71" s="62"/>
      <c r="E71" s="62"/>
      <c r="F71" s="62"/>
      <c r="G71" s="62"/>
      <c r="H71" s="62"/>
      <c r="I71" s="36"/>
      <c r="J71" s="36"/>
      <c r="K71" s="39"/>
      <c r="M71" s="16"/>
    </row>
    <row r="72" spans="1:14" ht="23.25" customHeight="1">
      <c r="A72" s="54" t="s">
        <v>68</v>
      </c>
      <c r="B72" s="54">
        <v>3.76</v>
      </c>
      <c r="C72" s="54">
        <v>6</v>
      </c>
      <c r="D72" s="54">
        <f>B72*C72</f>
        <v>22.56</v>
      </c>
      <c r="E72" s="54">
        <v>2920.12</v>
      </c>
      <c r="F72" s="54">
        <f>G72-D72-E72</f>
        <v>147.32000000000016</v>
      </c>
      <c r="G72" s="54">
        <v>3090</v>
      </c>
      <c r="H72" s="54">
        <v>1</v>
      </c>
      <c r="I72" s="49">
        <f>G72*H72*12</f>
        <v>37080</v>
      </c>
      <c r="J72" s="49"/>
      <c r="K72" s="53">
        <f>G72*1.105-4</f>
        <v>3410.45</v>
      </c>
      <c r="L72" s="3">
        <v>1</v>
      </c>
      <c r="M72" s="16">
        <f>K72*L72</f>
        <v>3410.45</v>
      </c>
      <c r="N72" s="3">
        <v>3410</v>
      </c>
    </row>
    <row r="73" spans="1:14" ht="23.25" customHeight="1">
      <c r="A73" s="54" t="s">
        <v>19</v>
      </c>
      <c r="B73" s="54">
        <v>22.97</v>
      </c>
      <c r="C73" s="54">
        <v>10</v>
      </c>
      <c r="D73" s="54">
        <f>B73*C73</f>
        <v>229.7</v>
      </c>
      <c r="E73" s="54">
        <v>2920.12</v>
      </c>
      <c r="F73" s="54">
        <f>G73-D73-E73</f>
        <v>160.18000000000029</v>
      </c>
      <c r="G73" s="54">
        <v>3310</v>
      </c>
      <c r="H73" s="54">
        <v>1</v>
      </c>
      <c r="I73" s="49">
        <f>G73*H73*12</f>
        <v>39720</v>
      </c>
      <c r="J73" s="49"/>
      <c r="K73" s="53">
        <f>G73*1.105+2</f>
        <v>3659.5499999999997</v>
      </c>
      <c r="L73" s="3">
        <v>1</v>
      </c>
      <c r="M73" s="16">
        <f>K73*L73</f>
        <v>3659.5499999999997</v>
      </c>
      <c r="N73" s="3">
        <v>3660</v>
      </c>
    </row>
    <row r="74" spans="1:14" ht="23.25" customHeight="1">
      <c r="A74" s="49" t="s">
        <v>23</v>
      </c>
      <c r="B74" s="49">
        <v>54.96</v>
      </c>
      <c r="C74" s="49">
        <v>12</v>
      </c>
      <c r="D74" s="54">
        <f>B74*C74</f>
        <v>659.52</v>
      </c>
      <c r="E74" s="49">
        <v>2920.12</v>
      </c>
      <c r="F74" s="54">
        <f>G74-D74-E74</f>
        <v>180.36000000000013</v>
      </c>
      <c r="G74" s="49">
        <v>3760</v>
      </c>
      <c r="H74" s="49">
        <v>1</v>
      </c>
      <c r="I74" s="49">
        <f>G74*H74*12</f>
        <v>45120</v>
      </c>
      <c r="J74" s="49"/>
      <c r="K74" s="53">
        <f>G74*1.105+5</f>
        <v>4159.8</v>
      </c>
      <c r="L74" s="3">
        <v>1</v>
      </c>
      <c r="M74" s="16">
        <f>K74*L74</f>
        <v>4159.8</v>
      </c>
      <c r="N74" s="3">
        <v>4160</v>
      </c>
    </row>
    <row r="75" spans="1:14" ht="23.25" customHeight="1">
      <c r="A75" s="49" t="s">
        <v>23</v>
      </c>
      <c r="B75" s="54">
        <v>6.85</v>
      </c>
      <c r="C75" s="54">
        <v>12</v>
      </c>
      <c r="D75" s="54">
        <f>B75*C75</f>
        <v>82.199999999999989</v>
      </c>
      <c r="E75" s="54">
        <v>2920.12</v>
      </c>
      <c r="F75" s="54">
        <f>G75-D75-E75</f>
        <v>147.68000000000029</v>
      </c>
      <c r="G75" s="54">
        <v>3150</v>
      </c>
      <c r="H75" s="54">
        <v>1</v>
      </c>
      <c r="I75" s="49">
        <f>G75*H75*12</f>
        <v>37800</v>
      </c>
      <c r="J75" s="49"/>
      <c r="K75" s="53">
        <f>G75*1.105-1</f>
        <v>3479.75</v>
      </c>
      <c r="L75" s="3">
        <v>1</v>
      </c>
      <c r="M75" s="16">
        <f>K75*L75</f>
        <v>3479.75</v>
      </c>
      <c r="N75" s="3">
        <v>3480</v>
      </c>
    </row>
    <row r="76" spans="1:14" ht="23.25" customHeight="1">
      <c r="A76" s="54" t="s">
        <v>28</v>
      </c>
      <c r="B76" s="54">
        <v>54.96</v>
      </c>
      <c r="C76" s="54">
        <v>15</v>
      </c>
      <c r="D76" s="54">
        <f>B76*C76</f>
        <v>824.4</v>
      </c>
      <c r="E76" s="54">
        <v>2920.12</v>
      </c>
      <c r="F76" s="54">
        <f>G76-D76-E76</f>
        <v>185.48000000000002</v>
      </c>
      <c r="G76" s="54">
        <v>3930</v>
      </c>
      <c r="H76" s="54">
        <v>1</v>
      </c>
      <c r="I76" s="49">
        <f>G76*H76*12</f>
        <v>47160</v>
      </c>
      <c r="J76" s="49"/>
      <c r="K76" s="53">
        <f>G76*1.105-3</f>
        <v>4339.6499999999996</v>
      </c>
      <c r="L76" s="21">
        <v>1</v>
      </c>
      <c r="M76" s="24">
        <f>K76*L76</f>
        <v>4339.6499999999996</v>
      </c>
      <c r="N76" s="21">
        <v>4340</v>
      </c>
    </row>
    <row r="77" spans="1:14" ht="16.5" customHeight="1">
      <c r="A77" s="42"/>
      <c r="B77" s="42"/>
      <c r="C77" s="42"/>
      <c r="D77" s="42"/>
      <c r="E77" s="42"/>
      <c r="F77" s="42"/>
      <c r="G77" s="42"/>
      <c r="H77" s="42"/>
      <c r="I77" s="36"/>
      <c r="J77" s="36"/>
      <c r="K77" s="39"/>
      <c r="L77" s="3">
        <f>SUM(L72:L76)</f>
        <v>5</v>
      </c>
      <c r="M77" s="16">
        <f>SUM(M72:M76)+1</f>
        <v>19050.199999999997</v>
      </c>
      <c r="N77" s="3">
        <f>SUM(N72:N76)</f>
        <v>19050</v>
      </c>
    </row>
    <row r="78" spans="1:14" ht="26.25" customHeight="1">
      <c r="A78" s="63" t="s">
        <v>69</v>
      </c>
      <c r="B78" s="63"/>
      <c r="C78" s="63"/>
      <c r="D78" s="63"/>
      <c r="E78" s="63"/>
      <c r="F78" s="63"/>
      <c r="G78" s="63"/>
      <c r="H78" s="63"/>
      <c r="I78" s="36"/>
      <c r="J78" s="36"/>
      <c r="K78" s="39"/>
      <c r="L78" s="28"/>
      <c r="M78" s="16"/>
      <c r="N78" s="3"/>
    </row>
    <row r="79" spans="1:14" ht="16.5" customHeight="1">
      <c r="A79" s="42"/>
      <c r="B79" s="42"/>
      <c r="C79" s="42"/>
      <c r="D79" s="42"/>
      <c r="E79" s="42"/>
      <c r="F79" s="42"/>
      <c r="G79" s="44"/>
      <c r="H79" s="42"/>
      <c r="I79" s="36"/>
      <c r="J79" s="36"/>
      <c r="K79" s="39"/>
      <c r="L79" s="28"/>
      <c r="M79" s="16"/>
      <c r="N79" s="3"/>
    </row>
    <row r="80" spans="1:14" ht="16.5" customHeight="1">
      <c r="A80" s="54" t="s">
        <v>70</v>
      </c>
      <c r="B80" s="54">
        <v>34.39</v>
      </c>
      <c r="C80" s="54">
        <v>180</v>
      </c>
      <c r="D80" s="54">
        <f>B80*C80</f>
        <v>6190.2</v>
      </c>
      <c r="E80" s="54">
        <v>2920.12</v>
      </c>
      <c r="F80" s="54">
        <f>G80-E80-D80</f>
        <v>459.68000000000029</v>
      </c>
      <c r="G80" s="54">
        <v>9570</v>
      </c>
      <c r="H80" s="54">
        <v>1</v>
      </c>
      <c r="I80" s="49">
        <f>G80*H80*12</f>
        <v>114840</v>
      </c>
      <c r="J80" s="49"/>
      <c r="K80" s="53">
        <f>G80*1.105+5</f>
        <v>10579.85</v>
      </c>
      <c r="L80" s="43">
        <v>1</v>
      </c>
      <c r="M80" s="24">
        <f>K80*L80</f>
        <v>10579.85</v>
      </c>
      <c r="N80" s="21">
        <v>10580</v>
      </c>
    </row>
    <row r="81" spans="1:14" ht="16.5" customHeight="1">
      <c r="A81" s="42"/>
      <c r="B81" s="42"/>
      <c r="C81" s="42"/>
      <c r="D81" s="42"/>
      <c r="E81" s="42"/>
      <c r="F81" s="42"/>
      <c r="G81" s="42"/>
      <c r="H81" s="42"/>
      <c r="I81" s="36"/>
      <c r="J81" s="36"/>
      <c r="K81" s="39"/>
      <c r="M81" s="16"/>
      <c r="N81" s="3"/>
    </row>
    <row r="82" spans="1:14" ht="16.5" customHeight="1">
      <c r="A82" s="26"/>
      <c r="B82" s="26"/>
      <c r="C82" s="26"/>
      <c r="D82" s="26"/>
      <c r="E82" s="26"/>
      <c r="F82" s="26"/>
      <c r="G82" s="26"/>
      <c r="H82" s="26"/>
      <c r="I82" s="32" t="e">
        <f>#REF!+#REF!+I80</f>
        <v>#REF!</v>
      </c>
      <c r="N82" s="3"/>
    </row>
    <row r="83" spans="1:14" ht="16.5" customHeight="1">
      <c r="A83" s="26"/>
      <c r="B83" s="26"/>
      <c r="C83" s="26"/>
      <c r="D83" s="26"/>
      <c r="E83" s="26"/>
      <c r="F83" s="26"/>
      <c r="G83" s="26"/>
      <c r="H83" s="26"/>
      <c r="I83" s="28"/>
      <c r="M83" s="45" t="e">
        <f>#REF!+M77+M80</f>
        <v>#REF!</v>
      </c>
      <c r="N83" s="45" t="e">
        <f>#REF!+N77+N80</f>
        <v>#REF!</v>
      </c>
    </row>
    <row r="84" spans="1:14" s="3" customFormat="1">
      <c r="D84" s="14"/>
      <c r="F84" s="14"/>
      <c r="G84" s="14"/>
      <c r="I84" s="28"/>
      <c r="K84" s="1"/>
    </row>
    <row r="85" spans="1:14" s="3" customFormat="1" ht="19.5">
      <c r="D85" s="14"/>
      <c r="F85" s="14"/>
      <c r="G85" s="14"/>
      <c r="I85" s="28"/>
      <c r="K85" s="1"/>
      <c r="M85" s="46">
        <v>29065668</v>
      </c>
    </row>
    <row r="86" spans="1:14" s="3" customFormat="1">
      <c r="A86" s="57"/>
      <c r="B86" s="57"/>
      <c r="D86" s="14"/>
      <c r="E86" s="59" t="s">
        <v>71</v>
      </c>
      <c r="F86" s="59"/>
      <c r="G86" s="14"/>
      <c r="H86" s="1"/>
      <c r="I86" s="28"/>
      <c r="K86" s="1"/>
    </row>
    <row r="87" spans="1:14" s="3" customFormat="1">
      <c r="A87" s="57"/>
      <c r="B87" s="57"/>
      <c r="D87" s="14"/>
      <c r="E87" s="59"/>
      <c r="F87" s="59"/>
      <c r="G87" s="14"/>
      <c r="H87" s="1"/>
      <c r="I87" s="28"/>
      <c r="K87" s="1"/>
    </row>
    <row r="88" spans="1:14" s="3" customFormat="1">
      <c r="D88" s="14"/>
      <c r="H88" s="1"/>
      <c r="I88" s="1"/>
      <c r="K88" s="1"/>
    </row>
    <row r="89" spans="1:14" s="3" customFormat="1">
      <c r="A89" s="57"/>
      <c r="B89" s="57"/>
      <c r="E89" s="59" t="s">
        <v>72</v>
      </c>
      <c r="F89" s="59"/>
      <c r="H89" s="1"/>
      <c r="I89" s="1"/>
      <c r="K89" s="1"/>
    </row>
    <row r="90" spans="1:14">
      <c r="A90" s="58"/>
      <c r="B90" s="58"/>
      <c r="E90" s="58"/>
      <c r="F90" s="58"/>
    </row>
  </sheetData>
  <mergeCells count="6">
    <mergeCell ref="A89:B90"/>
    <mergeCell ref="E89:F90"/>
    <mergeCell ref="A71:H71"/>
    <mergeCell ref="A78:H78"/>
    <mergeCell ref="A86:B87"/>
    <mergeCell ref="E86:F87"/>
  </mergeCells>
  <phoneticPr fontId="0" type="noConversion"/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Увеличение ЧВ на 10,5</vt:lpstr>
      <vt:lpstr>Расчет новых взносов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dc:description/>
  <cp:lastModifiedBy>user</cp:lastModifiedBy>
  <cp:revision>1</cp:revision>
  <cp:lastPrinted>2018-06-13T17:57:54Z</cp:lastPrinted>
  <dcterms:created xsi:type="dcterms:W3CDTF">2018-01-30T08:37:25Z</dcterms:created>
  <dcterms:modified xsi:type="dcterms:W3CDTF">2018-06-16T10:33:22Z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