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3110" activeTab="0"/>
  </bookViews>
  <sheets>
    <sheet name="ВСЕ затраты в 2018-2019 гг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<sst xmlns="http://schemas.openxmlformats.org/spreadsheetml/2006/main" count="54" uniqueCount="51">
  <si>
    <t xml:space="preserve">Исполнение финансового плана ДНТ "КП "Согласие" за период с июня 2018 по декабрь  2018 года </t>
  </si>
  <si>
    <t>Статьи поступления денежных средств</t>
  </si>
  <si>
    <t>Лимит на год</t>
  </si>
  <si>
    <t>Лимит на месяц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</si>
  <si>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</si>
  <si>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</si>
  <si>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</si>
  <si>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</si>
  <si>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</si>
  <si>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</si>
  <si>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</si>
  <si>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</si>
  <si>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7 мес.</t>
  </si>
  <si>
    <t>Бюджет          за 7 мес.</t>
  </si>
  <si>
    <t>Недобор(-) Перевыполн.(+)</t>
  </si>
  <si>
    <t xml:space="preserve"> 01.06.16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</si>
  <si>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</si>
  <si>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</si>
  <si>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</si>
  <si>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</si>
  <si>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</si>
  <si>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</si>
  <si>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</si>
  <si>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</si>
  <si>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</si>
  <si>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</si>
  <si>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</si>
  <si>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</si>
  <si>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</si>
  <si>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</si>
  <si>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</si>
  <si>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</si>
  <si>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Заработная плата    (12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</si>
  <si>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</si>
  <si>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</si>
  <si>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</si>
  <si>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</si>
  <si>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</si>
  <si>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</si>
  <si>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</si>
  <si>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</si>
  <si>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</si>
  <si>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</si>
  <si>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Содержание дорог и уборка территор.</t>
  </si>
  <si>
    <t>Ямочный ремонт дорог</t>
  </si>
  <si>
    <t>Благоустройство территории</t>
  </si>
  <si>
    <t>Фонд поощрения ПП</t>
  </si>
  <si>
    <t>Социальн. налоги с Фонда поощр. ПП</t>
  </si>
  <si>
    <t>Резервный фонд 5%</t>
  </si>
  <si>
    <t xml:space="preserve">     ИТОГО РАСХОДЫ</t>
  </si>
  <si>
    <t xml:space="preserve">Ремонт водопровода в лесном массиве (закольцовка)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</si>
</sst>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8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22" borderId="16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3" fontId="22" fillId="2" borderId="19" xfId="0" applyNumberFormat="1" applyFont="1" applyFill="1" applyBorder="1" applyAlignment="1">
      <alignment horizontal="center"/>
    </xf>
    <xf numFmtId="3" fontId="22" fillId="8" borderId="19" xfId="0" applyNumberFormat="1" applyFont="1" applyFill="1" applyBorder="1" applyAlignment="1">
      <alignment horizontal="center"/>
    </xf>
    <xf numFmtId="3" fontId="24" fillId="3" borderId="19" xfId="0" applyNumberFormat="1" applyFont="1" applyFill="1" applyBorder="1" applyAlignment="1">
      <alignment/>
    </xf>
    <xf numFmtId="3" fontId="24" fillId="3" borderId="19" xfId="0" applyNumberFormat="1" applyFont="1" applyFill="1" applyBorder="1" applyAlignment="1">
      <alignment horizontal="center"/>
    </xf>
    <xf numFmtId="3" fontId="25" fillId="3" borderId="19" xfId="0" applyNumberFormat="1" applyFont="1" applyFill="1" applyBorder="1" applyAlignment="1">
      <alignment horizontal="center" vertical="center"/>
    </xf>
    <xf numFmtId="3" fontId="24" fillId="3" borderId="19" xfId="0" applyNumberFormat="1" applyFont="1" applyFill="1" applyBorder="1" applyAlignment="1">
      <alignment horizontal="center" vertical="center"/>
    </xf>
    <xf numFmtId="3" fontId="24" fillId="0" borderId="19" xfId="0" applyNumberFormat="1" applyFont="1" applyBorder="1" applyAlignment="1">
      <alignment/>
    </xf>
    <xf numFmtId="3" fontId="25" fillId="24" borderId="19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23" borderId="19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25" fillId="24" borderId="19" xfId="0" applyFont="1" applyFill="1" applyBorder="1" applyAlignment="1">
      <alignment/>
    </xf>
    <xf numFmtId="0" fontId="22" fillId="23" borderId="20" xfId="0" applyFont="1" applyFill="1" applyBorder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5" borderId="19" xfId="0" applyNumberFormat="1" applyFont="1" applyFill="1" applyBorder="1" applyAlignment="1">
      <alignment horizontal="center" vertical="center"/>
    </xf>
    <xf numFmtId="3" fontId="24" fillId="5" borderId="19" xfId="0" applyNumberFormat="1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3" fontId="22" fillId="0" borderId="21" xfId="0" applyNumberFormat="1" applyFont="1" applyBorder="1" applyAlignment="1">
      <alignment horizontal="center"/>
    </xf>
    <xf numFmtId="3" fontId="22" fillId="8" borderId="21" xfId="0" applyNumberFormat="1" applyFont="1" applyFill="1" applyBorder="1" applyAlignment="1">
      <alignment horizontal="center"/>
    </xf>
    <xf numFmtId="0" fontId="24" fillId="0" borderId="21" xfId="0" applyFont="1" applyBorder="1" applyAlignment="1">
      <alignment/>
    </xf>
    <xf numFmtId="3" fontId="24" fillId="3" borderId="21" xfId="0" applyNumberFormat="1" applyFont="1" applyFill="1" applyBorder="1" applyAlignment="1">
      <alignment horizontal="center"/>
    </xf>
    <xf numFmtId="0" fontId="24" fillId="3" borderId="21" xfId="0" applyFont="1" applyFill="1" applyBorder="1" applyAlignment="1">
      <alignment/>
    </xf>
    <xf numFmtId="0" fontId="24" fillId="3" borderId="21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/>
    </xf>
    <xf numFmtId="3" fontId="24" fillId="0" borderId="21" xfId="0" applyNumberFormat="1" applyFont="1" applyBorder="1" applyAlignment="1">
      <alignment/>
    </xf>
    <xf numFmtId="0" fontId="25" fillId="24" borderId="21" xfId="0" applyFont="1" applyFill="1" applyBorder="1" applyAlignment="1">
      <alignment/>
    </xf>
    <xf numFmtId="3" fontId="22" fillId="0" borderId="22" xfId="0" applyNumberFormat="1" applyFont="1" applyBorder="1" applyAlignment="1">
      <alignment horizontal="center"/>
    </xf>
    <xf numFmtId="3" fontId="22" fillId="23" borderId="21" xfId="0" applyNumberFormat="1" applyFont="1" applyFill="1" applyBorder="1" applyAlignment="1">
      <alignment horizontal="center"/>
    </xf>
    <xf numFmtId="0" fontId="22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3" fontId="22" fillId="2" borderId="16" xfId="0" applyNumberFormat="1" applyFont="1" applyFill="1" applyBorder="1" applyAlignment="1">
      <alignment horizontal="center"/>
    </xf>
    <xf numFmtId="3" fontId="22" fillId="8" borderId="16" xfId="0" applyNumberFormat="1" applyFont="1" applyFill="1" applyBorder="1" applyAlignment="1">
      <alignment horizontal="center"/>
    </xf>
    <xf numFmtId="3" fontId="22" fillId="0" borderId="16" xfId="0" applyNumberFormat="1" applyFont="1" applyBorder="1" applyAlignment="1">
      <alignment/>
    </xf>
    <xf numFmtId="3" fontId="22" fillId="3" borderId="16" xfId="0" applyNumberFormat="1" applyFont="1" applyFill="1" applyBorder="1" applyAlignment="1">
      <alignment horizontal="center"/>
    </xf>
    <xf numFmtId="3" fontId="24" fillId="0" borderId="16" xfId="0" applyNumberFormat="1" applyFont="1" applyBorder="1" applyAlignment="1">
      <alignment/>
    </xf>
    <xf numFmtId="3" fontId="25" fillId="24" borderId="16" xfId="0" applyNumberFormat="1" applyFont="1" applyFill="1" applyBorder="1" applyAlignment="1">
      <alignment/>
    </xf>
    <xf numFmtId="3" fontId="22" fillId="0" borderId="16" xfId="0" applyNumberFormat="1" applyFont="1" applyBorder="1" applyAlignment="1">
      <alignment horizontal="center"/>
    </xf>
    <xf numFmtId="3" fontId="22" fillId="23" borderId="16" xfId="0" applyNumberFormat="1" applyFont="1" applyFill="1" applyBorder="1" applyAlignment="1">
      <alignment horizontal="center"/>
    </xf>
    <xf numFmtId="0" fontId="23" fillId="4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6" fillId="24" borderId="18" xfId="0" applyFont="1" applyFill="1" applyBorder="1" applyAlignment="1">
      <alignment/>
    </xf>
    <xf numFmtId="0" fontId="22" fillId="0" borderId="19" xfId="0" applyFont="1" applyBorder="1" applyAlignment="1">
      <alignment horizontal="center"/>
    </xf>
    <xf numFmtId="0" fontId="27" fillId="24" borderId="19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24" fillId="4" borderId="19" xfId="0" applyNumberFormat="1" applyFont="1" applyFill="1" applyBorder="1" applyAlignment="1">
      <alignment horizontal="center"/>
    </xf>
    <xf numFmtId="3" fontId="22" fillId="5" borderId="19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4" fillId="0" borderId="16" xfId="0" applyFont="1" applyBorder="1" applyAlignment="1">
      <alignment/>
    </xf>
    <xf numFmtId="3" fontId="24" fillId="4" borderId="16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25" fillId="4" borderId="16" xfId="0" applyNumberFormat="1" applyFont="1" applyFill="1" applyBorder="1" applyAlignment="1">
      <alignment horizontal="center"/>
    </xf>
    <xf numFmtId="3" fontId="22" fillId="25" borderId="19" xfId="0" applyNumberFormat="1" applyFont="1" applyFill="1" applyBorder="1" applyAlignment="1">
      <alignment horizontal="center"/>
    </xf>
    <xf numFmtId="3" fontId="22" fillId="25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3" fontId="22" fillId="2" borderId="14" xfId="0" applyNumberFormat="1" applyFont="1" applyFill="1" applyBorder="1" applyAlignment="1">
      <alignment horizontal="center"/>
    </xf>
    <xf numFmtId="3" fontId="22" fillId="8" borderId="14" xfId="0" applyNumberFormat="1" applyFont="1" applyFill="1" applyBorder="1" applyAlignment="1">
      <alignment horizontal="center"/>
    </xf>
    <xf numFmtId="0" fontId="24" fillId="0" borderId="14" xfId="0" applyFont="1" applyBorder="1" applyAlignment="1">
      <alignment/>
    </xf>
    <xf numFmtId="3" fontId="24" fillId="4" borderId="14" xfId="0" applyNumberFormat="1" applyFont="1" applyFill="1" applyBorder="1" applyAlignment="1">
      <alignment horizontal="center"/>
    </xf>
    <xf numFmtId="3" fontId="24" fillId="0" borderId="14" xfId="0" applyNumberFormat="1" applyFont="1" applyBorder="1" applyAlignment="1">
      <alignment/>
    </xf>
    <xf numFmtId="3" fontId="25" fillId="24" borderId="14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3" fontId="22" fillId="2" borderId="21" xfId="0" applyNumberFormat="1" applyFont="1" applyFill="1" applyBorder="1" applyAlignment="1">
      <alignment horizontal="center"/>
    </xf>
    <xf numFmtId="3" fontId="24" fillId="4" borderId="21" xfId="0" applyNumberFormat="1" applyFont="1" applyFill="1" applyBorder="1" applyAlignment="1">
      <alignment horizontal="center"/>
    </xf>
    <xf numFmtId="3" fontId="25" fillId="24" borderId="21" xfId="0" applyNumberFormat="1" applyFont="1" applyFill="1" applyBorder="1" applyAlignment="1">
      <alignment/>
    </xf>
    <xf numFmtId="3" fontId="22" fillId="5" borderId="2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2" fillId="0" borderId="28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3" fontId="22" fillId="4" borderId="16" xfId="0" applyNumberFormat="1" applyFont="1" applyFill="1" applyBorder="1" applyAlignment="1">
      <alignment horizontal="center"/>
    </xf>
    <xf numFmtId="3" fontId="22" fillId="4" borderId="16" xfId="0" applyNumberFormat="1" applyFont="1" applyFill="1" applyBorder="1" applyAlignment="1">
      <alignment/>
    </xf>
    <xf numFmtId="3" fontId="22" fillId="10" borderId="16" xfId="0" applyNumberFormat="1" applyFont="1" applyFill="1" applyBorder="1" applyAlignment="1">
      <alignment horizontal="center" vertical="center"/>
    </xf>
    <xf numFmtId="3" fontId="22" fillId="10" borderId="16" xfId="0" applyNumberFormat="1" applyFont="1" applyFill="1" applyBorder="1" applyAlignment="1">
      <alignment horizontal="center"/>
    </xf>
    <xf numFmtId="0" fontId="28" fillId="23" borderId="18" xfId="0" applyFont="1" applyFill="1" applyBorder="1" applyAlignment="1">
      <alignment wrapText="1"/>
    </xf>
    <xf numFmtId="0" fontId="0" fillId="23" borderId="18" xfId="0" applyFill="1" applyBorder="1" applyAlignment="1">
      <alignment wrapText="1"/>
    </xf>
    <xf numFmtId="0" fontId="28" fillId="23" borderId="18" xfId="0" applyFont="1" applyFill="1" applyBorder="1" applyAlignment="1">
      <alignment/>
    </xf>
    <xf numFmtId="0" fontId="20" fillId="23" borderId="19" xfId="0" applyFont="1" applyFill="1" applyBorder="1" applyAlignment="1">
      <alignment horizontal="center"/>
    </xf>
    <xf numFmtId="0" fontId="28" fillId="23" borderId="19" xfId="0" applyFont="1" applyFill="1" applyBorder="1" applyAlignment="1">
      <alignment horizontal="center"/>
    </xf>
    <xf numFmtId="3" fontId="20" fillId="23" borderId="19" xfId="0" applyNumberFormat="1" applyFont="1" applyFill="1" applyBorder="1" applyAlignment="1">
      <alignment horizontal="center"/>
    </xf>
    <xf numFmtId="0" fontId="29" fillId="23" borderId="18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8;&#1089;&#1087;&#1086;&#1083;&#1085;&#1077;&#1085;&#1080;&#1077;%20&#1073;&#1102;&#1076;&#1078;&#1077;&#1090;&#1072;%202018-2019%20&#1076;&#1077;&#1082;%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затраты за 6 мес."/>
      <sheetName val="ВСЕ затраты в 2018-2019 гг"/>
      <sheetName val="ВСЕ затраты в 2016-2017 гг (2)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вывоз мусора"/>
      <sheetName val="сод охраны"/>
      <sheetName val="содерж газ оборуд"/>
      <sheetName val="сод сетей водоснабжения"/>
      <sheetName val="Ремонт водопров. (закольцовка)"/>
      <sheetName val="сод сетей канализации"/>
      <sheetName val="сод сетей электроснабжения"/>
      <sheetName val="электроэнергия на общ нужды"/>
      <sheetName val="технич потери в сетях"/>
      <sheetName val="содерж дорог"/>
      <sheetName val="Ямочный ремонт дорог"/>
      <sheetName val="благоустройство"/>
      <sheetName val="резервный фонд"/>
    </sheetNames>
    <sheetDataSet>
      <sheetData sheetId="3">
        <row r="36">
          <cell r="B36">
            <v>34862</v>
          </cell>
          <cell r="C36">
            <v>44617</v>
          </cell>
          <cell r="D36">
            <v>41772</v>
          </cell>
          <cell r="E36">
            <v>37210.130000000005</v>
          </cell>
          <cell r="F36">
            <v>104346.89000000001</v>
          </cell>
          <cell r="G36">
            <v>102157.4</v>
          </cell>
          <cell r="H36">
            <v>31440.6</v>
          </cell>
        </row>
      </sheetData>
      <sheetData sheetId="4">
        <row r="18">
          <cell r="B18">
            <v>15390</v>
          </cell>
          <cell r="C18">
            <v>8290</v>
          </cell>
          <cell r="D18">
            <v>11724</v>
          </cell>
          <cell r="E18">
            <v>7234.38</v>
          </cell>
          <cell r="F18">
            <v>260434</v>
          </cell>
          <cell r="G18">
            <v>54765</v>
          </cell>
          <cell r="H18">
            <v>890</v>
          </cell>
        </row>
      </sheetData>
      <sheetData sheetId="5">
        <row r="9">
          <cell r="B9">
            <v>8235</v>
          </cell>
          <cell r="C9">
            <v>8432</v>
          </cell>
          <cell r="D9">
            <v>8166</v>
          </cell>
          <cell r="E9">
            <v>6500</v>
          </cell>
          <cell r="F9">
            <v>6500</v>
          </cell>
          <cell r="G9">
            <v>17710</v>
          </cell>
          <cell r="H9">
            <v>14000</v>
          </cell>
        </row>
      </sheetData>
      <sheetData sheetId="6">
        <row r="6">
          <cell r="B6">
            <v>629289</v>
          </cell>
          <cell r="C6">
            <v>690168</v>
          </cell>
          <cell r="D6">
            <v>537675</v>
          </cell>
          <cell r="E6">
            <v>515932.4</v>
          </cell>
          <cell r="F6">
            <v>559403.41</v>
          </cell>
          <cell r="G6">
            <v>564857.06</v>
          </cell>
          <cell r="H6">
            <v>531386.9</v>
          </cell>
        </row>
      </sheetData>
      <sheetData sheetId="7">
        <row r="4">
          <cell r="B4">
            <v>0</v>
          </cell>
          <cell r="C4">
            <v>0</v>
          </cell>
          <cell r="D4">
            <v>58000</v>
          </cell>
          <cell r="E4">
            <v>0</v>
          </cell>
          <cell r="F4">
            <v>116152</v>
          </cell>
          <cell r="G4">
            <v>0</v>
          </cell>
          <cell r="H4">
            <v>52500</v>
          </cell>
        </row>
      </sheetData>
      <sheetData sheetId="8">
        <row r="5">
          <cell r="B5">
            <v>210787</v>
          </cell>
          <cell r="C5">
            <v>201379</v>
          </cell>
          <cell r="D5">
            <v>151376</v>
          </cell>
          <cell r="E5">
            <v>159447.66</v>
          </cell>
          <cell r="F5">
            <v>200851.71</v>
          </cell>
          <cell r="G5">
            <v>139350.86</v>
          </cell>
          <cell r="H5">
            <v>150306.68</v>
          </cell>
        </row>
      </sheetData>
      <sheetData sheetId="9">
        <row r="10">
          <cell r="B10">
            <v>18490</v>
          </cell>
          <cell r="C10">
            <v>25716</v>
          </cell>
          <cell r="D10">
            <v>0</v>
          </cell>
          <cell r="E10">
            <v>4990</v>
          </cell>
          <cell r="F10">
            <v>0</v>
          </cell>
          <cell r="G10">
            <v>20050</v>
          </cell>
          <cell r="H10">
            <v>1980</v>
          </cell>
        </row>
      </sheetData>
      <sheetData sheetId="10">
        <row r="11">
          <cell r="B11">
            <v>263300</v>
          </cell>
          <cell r="C11">
            <v>271868</v>
          </cell>
          <cell r="D11">
            <v>280000</v>
          </cell>
          <cell r="E11">
            <v>280000</v>
          </cell>
          <cell r="F11">
            <v>497800</v>
          </cell>
          <cell r="G11">
            <v>540000</v>
          </cell>
          <cell r="H11">
            <v>370000</v>
          </cell>
        </row>
      </sheetData>
      <sheetData sheetId="11">
        <row r="6">
          <cell r="B6">
            <v>570000</v>
          </cell>
          <cell r="C6">
            <v>570000</v>
          </cell>
          <cell r="D6">
            <v>570000</v>
          </cell>
          <cell r="E6">
            <v>570000</v>
          </cell>
          <cell r="F6">
            <v>0</v>
          </cell>
          <cell r="G6">
            <v>570000</v>
          </cell>
          <cell r="H6">
            <v>570000</v>
          </cell>
        </row>
      </sheetData>
      <sheetData sheetId="12">
        <row r="6">
          <cell r="B6">
            <v>17930</v>
          </cell>
          <cell r="C6">
            <v>17930</v>
          </cell>
          <cell r="D6">
            <v>17930</v>
          </cell>
          <cell r="E6">
            <v>17930</v>
          </cell>
          <cell r="F6">
            <v>17930</v>
          </cell>
          <cell r="G6">
            <v>17930</v>
          </cell>
          <cell r="H6">
            <v>17930</v>
          </cell>
        </row>
      </sheetData>
      <sheetData sheetId="13">
        <row r="13">
          <cell r="B13">
            <v>8104</v>
          </cell>
          <cell r="C13">
            <v>29738</v>
          </cell>
          <cell r="D13">
            <v>0</v>
          </cell>
          <cell r="E13">
            <v>0</v>
          </cell>
          <cell r="F13">
            <v>34452.979999999996</v>
          </cell>
          <cell r="G13">
            <v>859.8</v>
          </cell>
          <cell r="H13">
            <v>10633</v>
          </cell>
        </row>
      </sheetData>
      <sheetData sheetId="14">
        <row r="18">
          <cell r="B18">
            <v>391397</v>
          </cell>
          <cell r="C18">
            <v>1370869.97</v>
          </cell>
          <cell r="D18">
            <v>344815</v>
          </cell>
          <cell r="E18">
            <v>160000</v>
          </cell>
          <cell r="F18">
            <v>35463.29</v>
          </cell>
          <cell r="G18">
            <v>15500</v>
          </cell>
          <cell r="H18">
            <v>0</v>
          </cell>
        </row>
      </sheetData>
      <sheetData sheetId="15">
        <row r="14">
          <cell r="B14">
            <v>102545</v>
          </cell>
          <cell r="C14">
            <v>70761.03</v>
          </cell>
          <cell r="D14">
            <v>32000</v>
          </cell>
          <cell r="E14">
            <v>32000</v>
          </cell>
          <cell r="F14">
            <v>1643.2</v>
          </cell>
          <cell r="G14">
            <v>29225</v>
          </cell>
          <cell r="H14">
            <v>56284.42</v>
          </cell>
        </row>
      </sheetData>
      <sheetData sheetId="16">
        <row r="20">
          <cell r="B20">
            <v>16768</v>
          </cell>
          <cell r="C20">
            <v>3827</v>
          </cell>
          <cell r="D20">
            <v>2602</v>
          </cell>
          <cell r="E20">
            <v>0</v>
          </cell>
          <cell r="F20">
            <v>2816.93</v>
          </cell>
          <cell r="G20">
            <v>38673.28</v>
          </cell>
          <cell r="H20">
            <v>53993.8</v>
          </cell>
        </row>
      </sheetData>
      <sheetData sheetId="17">
        <row r="6">
          <cell r="B6">
            <v>119463</v>
          </cell>
          <cell r="C6">
            <v>99476</v>
          </cell>
          <cell r="D6">
            <v>149510</v>
          </cell>
          <cell r="E6">
            <v>148000</v>
          </cell>
          <cell r="F6">
            <v>130757</v>
          </cell>
          <cell r="G6">
            <v>248946.88</v>
          </cell>
          <cell r="H6">
            <v>0</v>
          </cell>
        </row>
      </sheetData>
      <sheetData sheetId="19">
        <row r="24">
          <cell r="B24">
            <v>22105</v>
          </cell>
          <cell r="C24">
            <v>17559</v>
          </cell>
          <cell r="D24">
            <v>0</v>
          </cell>
          <cell r="E24">
            <v>108333.02</v>
          </cell>
          <cell r="F24">
            <v>21307.6</v>
          </cell>
          <cell r="G24">
            <v>41498</v>
          </cell>
          <cell r="H24">
            <v>34357</v>
          </cell>
        </row>
      </sheetData>
      <sheetData sheetId="20">
        <row r="7">
          <cell r="B7">
            <v>0</v>
          </cell>
          <cell r="C7">
            <v>0</v>
          </cell>
          <cell r="D7">
            <v>397805</v>
          </cell>
          <cell r="E7">
            <v>0</v>
          </cell>
          <cell r="F7">
            <v>0</v>
          </cell>
        </row>
      </sheetData>
      <sheetData sheetId="21">
        <row r="16">
          <cell r="B16">
            <v>43597</v>
          </cell>
          <cell r="C16">
            <v>24105</v>
          </cell>
          <cell r="D16">
            <v>10769</v>
          </cell>
          <cell r="E16">
            <v>156528.55</v>
          </cell>
          <cell r="F16">
            <v>131427.6</v>
          </cell>
          <cell r="G16">
            <v>58217</v>
          </cell>
          <cell r="H16">
            <v>3329</v>
          </cell>
        </row>
      </sheetData>
      <sheetData sheetId="22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204389</v>
          </cell>
          <cell r="H6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workbookViewId="0" topLeftCell="A1">
      <selection activeCell="Y16" sqref="Y16"/>
    </sheetView>
  </sheetViews>
  <sheetFormatPr defaultColWidth="9.140625" defaultRowHeight="15"/>
  <cols>
    <col min="4" max="4" width="9.8515625" style="0" bestFit="1" customWidth="1"/>
    <col min="5" max="5" width="3.28125" style="0" customWidth="1"/>
    <col min="6" max="6" width="12.00390625" style="3" customWidth="1"/>
    <col min="7" max="7" width="10.8515625" style="3" customWidth="1"/>
    <col min="8" max="8" width="0.13671875" style="0" customWidth="1"/>
    <col min="9" max="9" width="10.421875" style="3" customWidth="1"/>
    <col min="10" max="11" width="10.8515625" style="3" customWidth="1"/>
    <col min="12" max="13" width="11.28125" style="0" bestFit="1" customWidth="1"/>
    <col min="14" max="14" width="10.00390625" style="0" customWidth="1"/>
    <col min="15" max="15" width="10.140625" style="0" bestFit="1" customWidth="1"/>
    <col min="16" max="16" width="7.28125" style="0" hidden="1" customWidth="1"/>
    <col min="17" max="20" width="0.13671875" style="0" customWidth="1"/>
    <col min="21" max="21" width="11.28125" style="3" customWidth="1"/>
    <col min="22" max="22" width="12.00390625" style="3" customWidth="1"/>
    <col min="23" max="23" width="16.140625" style="3" customWidth="1"/>
  </cols>
  <sheetData>
    <row r="1" spans="1:21" ht="6" customHeight="1">
      <c r="A1" s="1"/>
      <c r="B1" s="1"/>
      <c r="C1" s="1"/>
      <c r="D1" s="1"/>
      <c r="E1" s="1"/>
      <c r="F1" s="2"/>
      <c r="G1" s="2"/>
      <c r="H1" s="1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21" customHeight="1">
      <c r="A2" s="4"/>
      <c r="B2" s="5"/>
      <c r="C2" s="6"/>
      <c r="D2" s="6"/>
      <c r="E2" s="6"/>
      <c r="F2" s="7"/>
      <c r="G2" s="8" t="s">
        <v>0</v>
      </c>
      <c r="H2" s="8"/>
      <c r="I2" s="8"/>
      <c r="J2" s="8"/>
      <c r="K2" s="8"/>
      <c r="L2" s="8"/>
      <c r="M2" s="9"/>
      <c r="N2" s="10"/>
      <c r="O2" s="10"/>
      <c r="P2" s="11"/>
      <c r="Q2" s="10"/>
      <c r="R2" s="10"/>
      <c r="S2" s="10"/>
      <c r="T2" s="10"/>
      <c r="U2" s="10"/>
    </row>
    <row r="3" spans="1:23" ht="37.5" customHeight="1">
      <c r="A3" s="12" t="s">
        <v>1</v>
      </c>
      <c r="B3" s="13"/>
      <c r="C3" s="13"/>
      <c r="D3" s="13"/>
      <c r="E3" s="14"/>
      <c r="F3" s="15" t="s">
        <v>2</v>
      </c>
      <c r="G3" s="15" t="s">
        <v>3</v>
      </c>
      <c r="H3" s="16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8" t="s">
        <v>9</v>
      </c>
      <c r="N3" s="18" t="s">
        <v>10</v>
      </c>
      <c r="O3" s="18" t="s">
        <v>11</v>
      </c>
      <c r="P3" s="16"/>
      <c r="Q3" s="16"/>
      <c r="R3" s="16"/>
      <c r="S3" s="19"/>
      <c r="T3" s="19"/>
      <c r="U3" s="15" t="s">
        <v>12</v>
      </c>
      <c r="V3" s="15" t="s">
        <v>13</v>
      </c>
      <c r="W3" s="20" t="s">
        <v>14</v>
      </c>
    </row>
    <row r="4" spans="1:23" ht="0.75" customHeight="1">
      <c r="A4" s="21"/>
      <c r="B4" s="22"/>
      <c r="C4" s="22"/>
      <c r="D4" s="22"/>
      <c r="E4" s="22"/>
      <c r="F4" s="23"/>
      <c r="G4" s="23"/>
      <c r="H4" s="24" t="s">
        <v>15</v>
      </c>
      <c r="I4" s="25"/>
      <c r="J4" s="25"/>
      <c r="K4" s="25"/>
      <c r="L4" s="25"/>
      <c r="M4" s="26" t="s">
        <v>9</v>
      </c>
      <c r="N4" s="26" t="s">
        <v>10</v>
      </c>
      <c r="O4" s="27" t="s">
        <v>11</v>
      </c>
      <c r="P4" s="27" t="s">
        <v>16</v>
      </c>
      <c r="Q4" s="27" t="s">
        <v>17</v>
      </c>
      <c r="R4" s="27" t="s">
        <v>18</v>
      </c>
      <c r="S4" s="28" t="s">
        <v>19</v>
      </c>
      <c r="T4" s="28" t="s">
        <v>20</v>
      </c>
      <c r="U4" s="23"/>
      <c r="V4" s="29"/>
      <c r="W4" s="30"/>
    </row>
    <row r="5" spans="1:23" ht="15.75">
      <c r="A5" s="31" t="s">
        <v>21</v>
      </c>
      <c r="B5" s="32"/>
      <c r="C5" s="32"/>
      <c r="D5" s="32"/>
      <c r="E5" s="32"/>
      <c r="F5" s="33">
        <v>29065680</v>
      </c>
      <c r="G5" s="34">
        <f>F5/12</f>
        <v>2422140</v>
      </c>
      <c r="H5" s="35"/>
      <c r="I5" s="36">
        <v>2452160</v>
      </c>
      <c r="J5" s="36">
        <v>2304430</v>
      </c>
      <c r="K5" s="36">
        <v>3021026</v>
      </c>
      <c r="L5" s="35">
        <v>2244029</v>
      </c>
      <c r="M5" s="37">
        <v>2787065</v>
      </c>
      <c r="N5" s="38">
        <v>1660629</v>
      </c>
      <c r="O5" s="36">
        <v>2071730</v>
      </c>
      <c r="P5" s="39"/>
      <c r="Q5" s="39"/>
      <c r="R5" s="39"/>
      <c r="S5" s="40"/>
      <c r="T5" s="40"/>
      <c r="U5" s="41">
        <f aca="true" t="shared" si="0" ref="U5:U10">SUM(I5:T5)</f>
        <v>16541069</v>
      </c>
      <c r="V5" s="42">
        <f>G5*7</f>
        <v>16954980</v>
      </c>
      <c r="W5" s="43">
        <f>U5-V5</f>
        <v>-413911</v>
      </c>
    </row>
    <row r="6" spans="1:23" ht="15.75">
      <c r="A6" s="31" t="s">
        <v>22</v>
      </c>
      <c r="B6" s="32"/>
      <c r="C6" s="32"/>
      <c r="D6" s="32"/>
      <c r="E6" s="32"/>
      <c r="F6" s="44"/>
      <c r="G6" s="44"/>
      <c r="H6" s="45"/>
      <c r="I6" s="44"/>
      <c r="J6" s="44"/>
      <c r="K6" s="44"/>
      <c r="L6" s="45"/>
      <c r="M6" s="46"/>
      <c r="N6" s="46"/>
      <c r="O6" s="45"/>
      <c r="P6" s="45"/>
      <c r="Q6" s="45"/>
      <c r="R6" s="45"/>
      <c r="S6" s="47"/>
      <c r="T6" s="40"/>
      <c r="U6" s="41">
        <f t="shared" si="0"/>
        <v>0</v>
      </c>
      <c r="V6" s="42"/>
      <c r="W6" s="48"/>
    </row>
    <row r="7" spans="1:23" ht="15.75">
      <c r="A7" s="31" t="s">
        <v>23</v>
      </c>
      <c r="B7" s="32"/>
      <c r="C7" s="32"/>
      <c r="D7" s="32"/>
      <c r="E7" s="32"/>
      <c r="F7" s="33">
        <v>300000</v>
      </c>
      <c r="G7" s="34">
        <f>F7/12</f>
        <v>25000</v>
      </c>
      <c r="H7" s="39"/>
      <c r="I7" s="36">
        <v>81454</v>
      </c>
      <c r="J7" s="36">
        <v>48076</v>
      </c>
      <c r="K7" s="36">
        <v>68542</v>
      </c>
      <c r="L7" s="35">
        <v>70233</v>
      </c>
      <c r="M7" s="37">
        <v>47024</v>
      </c>
      <c r="N7" s="38">
        <v>29113</v>
      </c>
      <c r="O7" s="36">
        <v>25380</v>
      </c>
      <c r="P7" s="39"/>
      <c r="Q7" s="39"/>
      <c r="R7" s="39"/>
      <c r="S7" s="40"/>
      <c r="T7" s="40"/>
      <c r="U7" s="41">
        <f t="shared" si="0"/>
        <v>369822</v>
      </c>
      <c r="V7" s="42">
        <f>G7*7</f>
        <v>175000</v>
      </c>
      <c r="W7" s="43">
        <f>U7-V7</f>
        <v>194822</v>
      </c>
    </row>
    <row r="8" spans="1:23" ht="15.75">
      <c r="A8" s="31" t="s">
        <v>24</v>
      </c>
      <c r="B8" s="32"/>
      <c r="C8" s="32"/>
      <c r="D8" s="32"/>
      <c r="E8" s="32"/>
      <c r="F8" s="49"/>
      <c r="G8" s="49"/>
      <c r="H8" s="45"/>
      <c r="I8" s="49"/>
      <c r="J8" s="49"/>
      <c r="K8" s="49"/>
      <c r="L8" s="39"/>
      <c r="M8" s="50"/>
      <c r="N8" s="51">
        <v>15045</v>
      </c>
      <c r="O8" s="52">
        <v>13463</v>
      </c>
      <c r="P8" s="39"/>
      <c r="Q8" s="39"/>
      <c r="R8" s="39"/>
      <c r="S8" s="40"/>
      <c r="T8" s="40"/>
      <c r="U8" s="41">
        <f t="shared" si="0"/>
        <v>28508</v>
      </c>
      <c r="V8" s="42"/>
      <c r="W8" s="43">
        <f>U8-V8</f>
        <v>28508</v>
      </c>
    </row>
    <row r="9" spans="1:23" ht="16.5" thickBot="1">
      <c r="A9" s="53" t="s">
        <v>25</v>
      </c>
      <c r="B9" s="54"/>
      <c r="C9" s="55"/>
      <c r="D9" s="55"/>
      <c r="E9" s="55"/>
      <c r="F9" s="56">
        <v>559800</v>
      </c>
      <c r="G9" s="57">
        <f>F9/12</f>
        <v>46650</v>
      </c>
      <c r="H9" s="58"/>
      <c r="I9" s="59">
        <v>37740</v>
      </c>
      <c r="J9" s="59">
        <v>85370</v>
      </c>
      <c r="K9" s="59">
        <v>65240</v>
      </c>
      <c r="L9" s="60">
        <v>59911</v>
      </c>
      <c r="M9" s="61">
        <f>4500+111675</f>
        <v>116175</v>
      </c>
      <c r="N9" s="61">
        <v>30045</v>
      </c>
      <c r="O9" s="62">
        <f>50000+45089.62</f>
        <v>95089.62</v>
      </c>
      <c r="P9" s="58"/>
      <c r="Q9" s="63"/>
      <c r="R9" s="58"/>
      <c r="S9" s="64"/>
      <c r="T9" s="64"/>
      <c r="U9" s="56">
        <f t="shared" si="0"/>
        <v>489570.62</v>
      </c>
      <c r="V9" s="65">
        <f>G9*7</f>
        <v>326550</v>
      </c>
      <c r="W9" s="66">
        <f>U9-V9</f>
        <v>163020.62</v>
      </c>
    </row>
    <row r="10" spans="1:23" ht="15.75">
      <c r="A10" s="67" t="s">
        <v>26</v>
      </c>
      <c r="B10" s="68"/>
      <c r="C10" s="68"/>
      <c r="D10" s="68"/>
      <c r="E10" s="69"/>
      <c r="F10" s="70">
        <f aca="true" t="shared" si="1" ref="F10:O10">SUM(F5:F9)</f>
        <v>29925480</v>
      </c>
      <c r="G10" s="71">
        <f t="shared" si="1"/>
        <v>2493790</v>
      </c>
      <c r="H10" s="72">
        <f t="shared" si="1"/>
        <v>0</v>
      </c>
      <c r="I10" s="73">
        <f t="shared" si="1"/>
        <v>2571354</v>
      </c>
      <c r="J10" s="73">
        <f t="shared" si="1"/>
        <v>2437876</v>
      </c>
      <c r="K10" s="73">
        <f t="shared" si="1"/>
        <v>3154808</v>
      </c>
      <c r="L10" s="73">
        <f t="shared" si="1"/>
        <v>2374173</v>
      </c>
      <c r="M10" s="73">
        <f t="shared" si="1"/>
        <v>2950264</v>
      </c>
      <c r="N10" s="73">
        <f t="shared" si="1"/>
        <v>1734832</v>
      </c>
      <c r="O10" s="73">
        <f t="shared" si="1"/>
        <v>2205662.62</v>
      </c>
      <c r="P10" s="74"/>
      <c r="Q10" s="74"/>
      <c r="R10" s="74"/>
      <c r="S10" s="75"/>
      <c r="T10" s="75"/>
      <c r="U10" s="76">
        <f t="shared" si="0"/>
        <v>17428969.62</v>
      </c>
      <c r="V10" s="42">
        <f>G10*7</f>
        <v>17456530</v>
      </c>
      <c r="W10" s="77">
        <f>U10-V10</f>
        <v>-27560.379999998957</v>
      </c>
    </row>
    <row r="11" spans="1:23" ht="33" customHeight="1">
      <c r="A11" s="78" t="s">
        <v>27</v>
      </c>
      <c r="B11" s="79"/>
      <c r="C11" s="79"/>
      <c r="D11" s="79"/>
      <c r="E11" s="79"/>
      <c r="F11" s="80"/>
      <c r="G11" s="80"/>
      <c r="H11" s="81"/>
      <c r="I11" s="80"/>
      <c r="J11" s="80"/>
      <c r="K11" s="80"/>
      <c r="L11" s="81"/>
      <c r="M11" s="82"/>
      <c r="N11" s="82"/>
      <c r="O11" s="81"/>
      <c r="P11" s="81"/>
      <c r="Q11" s="81"/>
      <c r="R11" s="81"/>
      <c r="S11" s="83"/>
      <c r="T11" s="83"/>
      <c r="U11" s="84"/>
      <c r="V11" s="85"/>
      <c r="W11" s="86" t="s">
        <v>28</v>
      </c>
    </row>
    <row r="12" spans="1:23" ht="15.75">
      <c r="A12" s="87" t="s">
        <v>29</v>
      </c>
      <c r="B12" s="88"/>
      <c r="C12" s="88"/>
      <c r="D12" s="88"/>
      <c r="E12" s="88"/>
      <c r="F12" s="33">
        <v>700000</v>
      </c>
      <c r="G12" s="34">
        <f aca="true" t="shared" si="2" ref="G12:G26">F12/12</f>
        <v>58333.333333333336</v>
      </c>
      <c r="H12" s="45"/>
      <c r="I12" s="89">
        <f>'[1]общехоз расходы'!B36</f>
        <v>34862</v>
      </c>
      <c r="J12" s="89">
        <f>'[1]общехоз расходы'!C36</f>
        <v>44617</v>
      </c>
      <c r="K12" s="89">
        <f>'[1]общехоз расходы'!D36</f>
        <v>41772</v>
      </c>
      <c r="L12" s="89">
        <f>'[1]общехоз расходы'!E36</f>
        <v>37210.130000000005</v>
      </c>
      <c r="M12" s="89">
        <f>'[1]общехоз расходы'!F36</f>
        <v>104346.89000000001</v>
      </c>
      <c r="N12" s="89">
        <f>'[1]общехоз расходы'!G36</f>
        <v>102157.4</v>
      </c>
      <c r="O12" s="89">
        <f>'[1]общехоз расходы'!H36</f>
        <v>31440.6</v>
      </c>
      <c r="P12" s="39"/>
      <c r="Q12" s="39"/>
      <c r="R12" s="39"/>
      <c r="S12" s="40"/>
      <c r="T12" s="40"/>
      <c r="U12" s="41">
        <f aca="true" t="shared" si="3" ref="U12:U31">SUM(I12:T12)</f>
        <v>396406.02</v>
      </c>
      <c r="V12" s="42">
        <f aca="true" t="shared" si="4" ref="V12:V26">G12*7</f>
        <v>408333.3333333334</v>
      </c>
      <c r="W12" s="90">
        <f aca="true" t="shared" si="5" ref="W12:W31">V12-U12</f>
        <v>11927.313333333354</v>
      </c>
    </row>
    <row r="13" spans="1:23" ht="15.75">
      <c r="A13" s="91" t="s">
        <v>30</v>
      </c>
      <c r="B13" s="22"/>
      <c r="C13" s="22"/>
      <c r="D13" s="22"/>
      <c r="E13" s="22"/>
      <c r="F13" s="70">
        <v>150000</v>
      </c>
      <c r="G13" s="34">
        <f t="shared" si="2"/>
        <v>12500</v>
      </c>
      <c r="H13" s="92"/>
      <c r="I13" s="93">
        <f>'[1]программ обеспечение'!B18</f>
        <v>15390</v>
      </c>
      <c r="J13" s="93">
        <f>'[1]программ обеспечение'!C18</f>
        <v>8290</v>
      </c>
      <c r="K13" s="93">
        <f>'[1]программ обеспечение'!D18</f>
        <v>11724</v>
      </c>
      <c r="L13" s="93">
        <f>'[1]программ обеспечение'!E18</f>
        <v>7234.38</v>
      </c>
      <c r="M13" s="93">
        <f>'[1]программ обеспечение'!F18</f>
        <v>260434</v>
      </c>
      <c r="N13" s="93">
        <f>'[1]программ обеспечение'!G18</f>
        <v>54765</v>
      </c>
      <c r="O13" s="89">
        <f>'[1]программ обеспечение'!H18</f>
        <v>890</v>
      </c>
      <c r="P13" s="74"/>
      <c r="Q13" s="74"/>
      <c r="R13" s="74"/>
      <c r="S13" s="75"/>
      <c r="T13" s="75"/>
      <c r="U13" s="41">
        <f t="shared" si="3"/>
        <v>358727.38</v>
      </c>
      <c r="V13" s="42">
        <f t="shared" si="4"/>
        <v>87500</v>
      </c>
      <c r="W13" s="90">
        <f t="shared" si="5"/>
        <v>-271227.38</v>
      </c>
    </row>
    <row r="14" spans="1:23" ht="15.75">
      <c r="A14" s="87" t="s">
        <v>31</v>
      </c>
      <c r="B14" s="88"/>
      <c r="C14" s="88"/>
      <c r="D14" s="88"/>
      <c r="E14" s="94"/>
      <c r="F14" s="33">
        <v>100000</v>
      </c>
      <c r="G14" s="34">
        <f t="shared" si="2"/>
        <v>8333.333333333334</v>
      </c>
      <c r="H14" s="45"/>
      <c r="I14" s="89">
        <f>'[1]услуги связи'!B9</f>
        <v>8235</v>
      </c>
      <c r="J14" s="89">
        <f>'[1]услуги связи'!C9</f>
        <v>8432</v>
      </c>
      <c r="K14" s="89">
        <f>'[1]услуги связи'!D9</f>
        <v>8166</v>
      </c>
      <c r="L14" s="89">
        <f>'[1]услуги связи'!E9</f>
        <v>6500</v>
      </c>
      <c r="M14" s="89">
        <f>'[1]услуги связи'!F9</f>
        <v>6500</v>
      </c>
      <c r="N14" s="89">
        <f>'[1]услуги связи'!G9</f>
        <v>17710</v>
      </c>
      <c r="O14" s="89">
        <f>'[1]услуги связи'!H9</f>
        <v>14000</v>
      </c>
      <c r="P14" s="39"/>
      <c r="Q14" s="39"/>
      <c r="R14" s="39"/>
      <c r="S14" s="40"/>
      <c r="T14" s="40"/>
      <c r="U14" s="41">
        <f t="shared" si="3"/>
        <v>69543</v>
      </c>
      <c r="V14" s="42">
        <f t="shared" si="4"/>
        <v>58333.333333333336</v>
      </c>
      <c r="W14" s="90">
        <f t="shared" si="5"/>
        <v>-11209.666666666664</v>
      </c>
    </row>
    <row r="15" spans="1:23" ht="15.75">
      <c r="A15" s="91" t="s">
        <v>32</v>
      </c>
      <c r="B15" s="22"/>
      <c r="C15" s="22"/>
      <c r="D15" s="22"/>
      <c r="E15" s="95"/>
      <c r="F15" s="70">
        <v>7500000</v>
      </c>
      <c r="G15" s="34">
        <f t="shared" si="2"/>
        <v>625000</v>
      </c>
      <c r="H15" s="92"/>
      <c r="I15" s="93">
        <f>'[1]з пл'!B6</f>
        <v>629289</v>
      </c>
      <c r="J15" s="93">
        <f>'[1]з пл'!C6</f>
        <v>690168</v>
      </c>
      <c r="K15" s="93">
        <f>'[1]з пл'!D6</f>
        <v>537675</v>
      </c>
      <c r="L15" s="93">
        <f>'[1]з пл'!E6</f>
        <v>515932.4</v>
      </c>
      <c r="M15" s="96">
        <f>'[1]з пл'!F6</f>
        <v>559403.41</v>
      </c>
      <c r="N15" s="93">
        <f>'[1]з пл'!G6</f>
        <v>564857.06</v>
      </c>
      <c r="O15" s="89">
        <f>'[1]з пл'!H6</f>
        <v>531386.9</v>
      </c>
      <c r="P15" s="74"/>
      <c r="Q15" s="74"/>
      <c r="R15" s="74"/>
      <c r="S15" s="75"/>
      <c r="T15" s="75"/>
      <c r="U15" s="41">
        <f t="shared" si="3"/>
        <v>4028711.77</v>
      </c>
      <c r="V15" s="42">
        <f t="shared" si="4"/>
        <v>4375000</v>
      </c>
      <c r="W15" s="90">
        <f t="shared" si="5"/>
        <v>346288.23</v>
      </c>
    </row>
    <row r="16" spans="1:23" ht="15.75">
      <c r="A16" s="91" t="s">
        <v>33</v>
      </c>
      <c r="B16" s="22"/>
      <c r="C16" s="22"/>
      <c r="D16" s="22"/>
      <c r="E16" s="22"/>
      <c r="F16" s="70">
        <v>500000</v>
      </c>
      <c r="G16" s="34">
        <f t="shared" si="2"/>
        <v>41666.666666666664</v>
      </c>
      <c r="H16" s="92"/>
      <c r="I16" s="93">
        <f>'[1]премиальный фонд'!B4</f>
        <v>0</v>
      </c>
      <c r="J16" s="93">
        <f>'[1]премиальный фонд'!C4</f>
        <v>0</v>
      </c>
      <c r="K16" s="93">
        <f>'[1]премиальный фонд'!D4</f>
        <v>58000</v>
      </c>
      <c r="L16" s="93">
        <f>'[1]премиальный фонд'!E4</f>
        <v>0</v>
      </c>
      <c r="M16" s="96">
        <f>'[1]премиальный фонд'!F4</f>
        <v>116152</v>
      </c>
      <c r="N16" s="93">
        <f>'[1]премиальный фонд'!G4</f>
        <v>0</v>
      </c>
      <c r="O16" s="93">
        <f>'[1]премиальный фонд'!H4</f>
        <v>52500</v>
      </c>
      <c r="P16" s="74"/>
      <c r="Q16" s="74"/>
      <c r="R16" s="74"/>
      <c r="S16" s="75"/>
      <c r="T16" s="75"/>
      <c r="U16" s="41">
        <f t="shared" si="3"/>
        <v>226652</v>
      </c>
      <c r="V16" s="42">
        <f t="shared" si="4"/>
        <v>291666.6666666666</v>
      </c>
      <c r="W16" s="90">
        <f t="shared" si="5"/>
        <v>65014.66666666663</v>
      </c>
    </row>
    <row r="17" spans="1:23" ht="15.75">
      <c r="A17" s="91" t="s">
        <v>34</v>
      </c>
      <c r="B17" s="22"/>
      <c r="C17" s="22"/>
      <c r="D17" s="22"/>
      <c r="E17" s="22"/>
      <c r="F17" s="70">
        <v>2100000</v>
      </c>
      <c r="G17" s="34">
        <f t="shared" si="2"/>
        <v>175000</v>
      </c>
      <c r="H17" s="92"/>
      <c r="I17" s="93">
        <f>'[1]налог с ФОТ'!B5</f>
        <v>210787</v>
      </c>
      <c r="J17" s="93">
        <f>'[1]налог с ФОТ'!C5</f>
        <v>201379</v>
      </c>
      <c r="K17" s="93">
        <f>'[1]налог с ФОТ'!D5</f>
        <v>151376</v>
      </c>
      <c r="L17" s="93">
        <f>'[1]налог с ФОТ'!E5</f>
        <v>159447.66</v>
      </c>
      <c r="M17" s="96">
        <f>'[1]налог с ФОТ'!F5</f>
        <v>200851.71</v>
      </c>
      <c r="N17" s="93">
        <f>'[1]налог с ФОТ'!G5</f>
        <v>139350.86</v>
      </c>
      <c r="O17" s="93">
        <f>'[1]налог с ФОТ'!H5</f>
        <v>150306.68</v>
      </c>
      <c r="P17" s="74"/>
      <c r="Q17" s="74"/>
      <c r="R17" s="74"/>
      <c r="S17" s="75"/>
      <c r="T17" s="75"/>
      <c r="U17" s="41">
        <f t="shared" si="3"/>
        <v>1213498.91</v>
      </c>
      <c r="V17" s="42">
        <f t="shared" si="4"/>
        <v>1225000</v>
      </c>
      <c r="W17" s="90">
        <f t="shared" si="5"/>
        <v>11501.090000000084</v>
      </c>
    </row>
    <row r="18" spans="1:23" ht="15.75">
      <c r="A18" s="91" t="s">
        <v>35</v>
      </c>
      <c r="B18" s="22"/>
      <c r="C18" s="22"/>
      <c r="D18" s="22"/>
      <c r="E18" s="22"/>
      <c r="F18" s="70">
        <v>200000</v>
      </c>
      <c r="G18" s="34">
        <f t="shared" si="2"/>
        <v>16666.666666666668</v>
      </c>
      <c r="H18" s="92"/>
      <c r="I18" s="93">
        <f>'[1]приобрт инвентаря и оборуд'!B10</f>
        <v>18490</v>
      </c>
      <c r="J18" s="93">
        <f>'[1]приобрт инвентаря и оборуд'!C10</f>
        <v>25716</v>
      </c>
      <c r="K18" s="93">
        <f>'[1]приобрт инвентаря и оборуд'!D10</f>
        <v>0</v>
      </c>
      <c r="L18" s="93">
        <f>'[1]приобрт инвентаря и оборуд'!E10</f>
        <v>4990</v>
      </c>
      <c r="M18" s="93">
        <f>'[1]приобрт инвентаря и оборуд'!F10</f>
        <v>0</v>
      </c>
      <c r="N18" s="93">
        <f>'[1]приобрт инвентаря и оборуд'!G10</f>
        <v>20050</v>
      </c>
      <c r="O18" s="93">
        <f>'[1]приобрт инвентаря и оборуд'!H10</f>
        <v>1980</v>
      </c>
      <c r="P18" s="74"/>
      <c r="Q18" s="74"/>
      <c r="R18" s="74"/>
      <c r="S18" s="75"/>
      <c r="T18" s="75"/>
      <c r="U18" s="41">
        <f t="shared" si="3"/>
        <v>71226</v>
      </c>
      <c r="V18" s="42">
        <f t="shared" si="4"/>
        <v>116666.66666666667</v>
      </c>
      <c r="W18" s="90">
        <f t="shared" si="5"/>
        <v>45440.66666666667</v>
      </c>
    </row>
    <row r="19" spans="1:23" ht="15.75">
      <c r="A19" s="87" t="s">
        <v>36</v>
      </c>
      <c r="B19" s="88"/>
      <c r="C19" s="88"/>
      <c r="D19" s="88"/>
      <c r="E19" s="88"/>
      <c r="F19" s="33">
        <v>3502000</v>
      </c>
      <c r="G19" s="34">
        <f t="shared" si="2"/>
        <v>291833.3333333333</v>
      </c>
      <c r="H19" s="45"/>
      <c r="I19" s="89">
        <f>'[1]вывоз мусора'!B11</f>
        <v>263300</v>
      </c>
      <c r="J19" s="89">
        <f>'[1]вывоз мусора'!C11</f>
        <v>271868</v>
      </c>
      <c r="K19" s="89">
        <f>'[1]вывоз мусора'!D11</f>
        <v>280000</v>
      </c>
      <c r="L19" s="89">
        <f>'[1]вывоз мусора'!E11</f>
        <v>280000</v>
      </c>
      <c r="M19" s="89">
        <f>'[1]вывоз мусора'!F11</f>
        <v>497800</v>
      </c>
      <c r="N19" s="89">
        <f>'[1]вывоз мусора'!G11</f>
        <v>540000</v>
      </c>
      <c r="O19" s="89">
        <f>'[1]вывоз мусора'!H11</f>
        <v>370000</v>
      </c>
      <c r="P19" s="39"/>
      <c r="Q19" s="39"/>
      <c r="R19" s="39"/>
      <c r="S19" s="40"/>
      <c r="T19" s="40"/>
      <c r="U19" s="41">
        <f t="shared" si="3"/>
        <v>2502968</v>
      </c>
      <c r="V19" s="42">
        <f t="shared" si="4"/>
        <v>2042833.3333333333</v>
      </c>
      <c r="W19" s="90">
        <f t="shared" si="5"/>
        <v>-460134.66666666674</v>
      </c>
    </row>
    <row r="20" spans="1:23" ht="15.75">
      <c r="A20" s="87" t="s">
        <v>37</v>
      </c>
      <c r="B20" s="88"/>
      <c r="C20" s="88"/>
      <c r="D20" s="88"/>
      <c r="E20" s="94"/>
      <c r="F20" s="33">
        <v>6840000</v>
      </c>
      <c r="G20" s="34">
        <f t="shared" si="2"/>
        <v>570000</v>
      </c>
      <c r="H20" s="45"/>
      <c r="I20" s="89">
        <f>'[1]сод охраны'!B6</f>
        <v>570000</v>
      </c>
      <c r="J20" s="89">
        <f>'[1]сод охраны'!C6</f>
        <v>570000</v>
      </c>
      <c r="K20" s="89">
        <f>'[1]сод охраны'!D6</f>
        <v>570000</v>
      </c>
      <c r="L20" s="89">
        <f>'[1]сод охраны'!E6</f>
        <v>570000</v>
      </c>
      <c r="M20" s="89">
        <f>'[1]сод охраны'!F6</f>
        <v>0</v>
      </c>
      <c r="N20" s="89">
        <f>'[1]сод охраны'!G6</f>
        <v>570000</v>
      </c>
      <c r="O20" s="89">
        <f>'[1]сод охраны'!H6</f>
        <v>570000</v>
      </c>
      <c r="P20" s="39"/>
      <c r="Q20" s="39"/>
      <c r="R20" s="39"/>
      <c r="S20" s="40"/>
      <c r="T20" s="40"/>
      <c r="U20" s="41">
        <f t="shared" si="3"/>
        <v>3420000</v>
      </c>
      <c r="V20" s="42">
        <f t="shared" si="4"/>
        <v>3990000</v>
      </c>
      <c r="W20" s="90">
        <f t="shared" si="5"/>
        <v>570000</v>
      </c>
    </row>
    <row r="21" spans="1:23" ht="15.75">
      <c r="A21" s="91" t="s">
        <v>38</v>
      </c>
      <c r="B21" s="22"/>
      <c r="C21" s="22"/>
      <c r="D21" s="22"/>
      <c r="E21" s="22"/>
      <c r="F21" s="70">
        <v>230000</v>
      </c>
      <c r="G21" s="34">
        <f t="shared" si="2"/>
        <v>19166.666666666668</v>
      </c>
      <c r="H21" s="92"/>
      <c r="I21" s="93">
        <f>'[1]содерж газ оборуд'!B6</f>
        <v>17930</v>
      </c>
      <c r="J21" s="93">
        <f>'[1]содерж газ оборуд'!C6</f>
        <v>17930</v>
      </c>
      <c r="K21" s="93">
        <f>'[1]содерж газ оборуд'!D6</f>
        <v>17930</v>
      </c>
      <c r="L21" s="93">
        <f>'[1]содерж газ оборуд'!E6</f>
        <v>17930</v>
      </c>
      <c r="M21" s="93">
        <f>'[1]содерж газ оборуд'!F6</f>
        <v>17930</v>
      </c>
      <c r="N21" s="93">
        <f>'[1]содерж газ оборуд'!G6</f>
        <v>17930</v>
      </c>
      <c r="O21" s="93">
        <f>'[1]содерж газ оборуд'!H6</f>
        <v>17930</v>
      </c>
      <c r="P21" s="74"/>
      <c r="Q21" s="74"/>
      <c r="R21" s="74"/>
      <c r="S21" s="75"/>
      <c r="T21" s="75"/>
      <c r="U21" s="41">
        <f t="shared" si="3"/>
        <v>125510</v>
      </c>
      <c r="V21" s="42">
        <f t="shared" si="4"/>
        <v>134166.6666666667</v>
      </c>
      <c r="W21" s="90">
        <f t="shared" si="5"/>
        <v>8656.666666666686</v>
      </c>
    </row>
    <row r="22" spans="1:23" ht="15.75">
      <c r="A22" s="87" t="s">
        <v>39</v>
      </c>
      <c r="B22" s="88"/>
      <c r="C22" s="88"/>
      <c r="D22" s="88"/>
      <c r="E22" s="88"/>
      <c r="F22" s="33">
        <v>360000</v>
      </c>
      <c r="G22" s="34">
        <f t="shared" si="2"/>
        <v>30000</v>
      </c>
      <c r="H22" s="45"/>
      <c r="I22" s="89">
        <f>'[1]сод сетей водоснабжения'!B13</f>
        <v>8104</v>
      </c>
      <c r="J22" s="89">
        <f>'[1]сод сетей водоснабжения'!C13</f>
        <v>29738</v>
      </c>
      <c r="K22" s="89">
        <f>'[1]сод сетей водоснабжения'!D13</f>
        <v>0</v>
      </c>
      <c r="L22" s="89">
        <f>'[1]сод сетей водоснабжения'!E13</f>
        <v>0</v>
      </c>
      <c r="M22" s="89">
        <f>'[1]сод сетей водоснабжения'!F13</f>
        <v>34452.979999999996</v>
      </c>
      <c r="N22" s="89">
        <f>'[1]сод сетей водоснабжения'!G13</f>
        <v>859.8</v>
      </c>
      <c r="O22" s="89">
        <f>'[1]сод сетей водоснабжения'!H13</f>
        <v>10633</v>
      </c>
      <c r="P22" s="39"/>
      <c r="Q22" s="39"/>
      <c r="R22" s="39"/>
      <c r="S22" s="40"/>
      <c r="T22" s="40"/>
      <c r="U22" s="41">
        <f t="shared" si="3"/>
        <v>83787.78</v>
      </c>
      <c r="V22" s="42">
        <f t="shared" si="4"/>
        <v>210000</v>
      </c>
      <c r="W22" s="90">
        <f t="shared" si="5"/>
        <v>126212.22</v>
      </c>
    </row>
    <row r="23" spans="1:23" ht="15.75">
      <c r="A23" s="87" t="s">
        <v>40</v>
      </c>
      <c r="B23" s="88"/>
      <c r="C23" s="88"/>
      <c r="D23" s="88"/>
      <c r="E23" s="88"/>
      <c r="F23" s="33">
        <v>470000</v>
      </c>
      <c r="G23" s="34">
        <f t="shared" si="2"/>
        <v>39166.666666666664</v>
      </c>
      <c r="H23" s="45"/>
      <c r="I23" s="89">
        <f>'[1]сод сетей канализации'!B14</f>
        <v>102545</v>
      </c>
      <c r="J23" s="89">
        <f>'[1]сод сетей канализации'!C14</f>
        <v>70761.03</v>
      </c>
      <c r="K23" s="89">
        <f>'[1]сод сетей канализации'!D14</f>
        <v>32000</v>
      </c>
      <c r="L23" s="89">
        <f>'[1]сод сетей канализации'!E14</f>
        <v>32000</v>
      </c>
      <c r="M23" s="89">
        <f>'[1]сод сетей канализации'!F14</f>
        <v>1643.2</v>
      </c>
      <c r="N23" s="89">
        <f>'[1]сод сетей канализации'!G14</f>
        <v>29225</v>
      </c>
      <c r="O23" s="89">
        <f>'[1]сод сетей канализации'!H14</f>
        <v>56284.42</v>
      </c>
      <c r="P23" s="39"/>
      <c r="Q23" s="39"/>
      <c r="R23" s="39"/>
      <c r="S23" s="40"/>
      <c r="T23" s="40"/>
      <c r="U23" s="41">
        <f t="shared" si="3"/>
        <v>324458.64999999997</v>
      </c>
      <c r="V23" s="42">
        <f t="shared" si="4"/>
        <v>274166.6666666666</v>
      </c>
      <c r="W23" s="90">
        <f t="shared" si="5"/>
        <v>-50291.98333333334</v>
      </c>
    </row>
    <row r="24" spans="1:23" ht="15.75">
      <c r="A24" s="87" t="s">
        <v>41</v>
      </c>
      <c r="B24" s="88"/>
      <c r="C24" s="88"/>
      <c r="D24" s="88"/>
      <c r="E24" s="88"/>
      <c r="F24" s="33">
        <v>200000</v>
      </c>
      <c r="G24" s="34">
        <f t="shared" si="2"/>
        <v>16666.666666666668</v>
      </c>
      <c r="H24" s="45"/>
      <c r="I24" s="89">
        <f>'[1]сод сетей электроснабжения'!B20</f>
        <v>16768</v>
      </c>
      <c r="J24" s="89">
        <f>'[1]сод сетей электроснабжения'!C20</f>
        <v>3827</v>
      </c>
      <c r="K24" s="89">
        <f>'[1]сод сетей электроснабжения'!D20</f>
        <v>2602</v>
      </c>
      <c r="L24" s="89">
        <f>'[1]сод сетей электроснабжения'!E20</f>
        <v>0</v>
      </c>
      <c r="M24" s="89">
        <f>'[1]сод сетей электроснабжения'!F20</f>
        <v>2816.93</v>
      </c>
      <c r="N24" s="89">
        <f>'[1]сод сетей электроснабжения'!G20</f>
        <v>38673.28</v>
      </c>
      <c r="O24" s="89">
        <f>'[1]сод сетей электроснабжения'!H20</f>
        <v>53993.8</v>
      </c>
      <c r="P24" s="39"/>
      <c r="Q24" s="39"/>
      <c r="R24" s="39"/>
      <c r="S24" s="40"/>
      <c r="T24" s="40"/>
      <c r="U24" s="41">
        <f t="shared" si="3"/>
        <v>118681.01000000001</v>
      </c>
      <c r="V24" s="42">
        <f t="shared" si="4"/>
        <v>116666.66666666667</v>
      </c>
      <c r="W24" s="90">
        <f t="shared" si="5"/>
        <v>-2014.3433333333378</v>
      </c>
    </row>
    <row r="25" spans="1:23" ht="15.75">
      <c r="A25" s="87" t="s">
        <v>42</v>
      </c>
      <c r="B25" s="88"/>
      <c r="C25" s="88"/>
      <c r="D25" s="88"/>
      <c r="E25" s="88"/>
      <c r="F25" s="33">
        <v>2400000</v>
      </c>
      <c r="G25" s="34">
        <f t="shared" si="2"/>
        <v>200000</v>
      </c>
      <c r="H25" s="45"/>
      <c r="I25" s="89">
        <f>'[1]электроэнергия на общ нужды'!B6</f>
        <v>119463</v>
      </c>
      <c r="J25" s="89">
        <f>'[1]электроэнергия на общ нужды'!C6</f>
        <v>99476</v>
      </c>
      <c r="K25" s="89">
        <f>'[1]электроэнергия на общ нужды'!D6</f>
        <v>149510</v>
      </c>
      <c r="L25" s="89">
        <f>'[1]электроэнергия на общ нужды'!E6</f>
        <v>148000</v>
      </c>
      <c r="M25" s="89">
        <f>'[1]электроэнергия на общ нужды'!F6</f>
        <v>130757</v>
      </c>
      <c r="N25" s="89">
        <f>'[1]электроэнергия на общ нужды'!G6</f>
        <v>248946.88</v>
      </c>
      <c r="O25" s="89">
        <f>'[1]электроэнергия на общ нужды'!H6</f>
        <v>0</v>
      </c>
      <c r="P25" s="39"/>
      <c r="Q25" s="39"/>
      <c r="R25" s="39"/>
      <c r="S25" s="40"/>
      <c r="T25" s="40"/>
      <c r="U25" s="41">
        <f t="shared" si="3"/>
        <v>896152.88</v>
      </c>
      <c r="V25" s="42">
        <f t="shared" si="4"/>
        <v>1400000</v>
      </c>
      <c r="W25" s="90">
        <f t="shared" si="5"/>
        <v>503847.12</v>
      </c>
    </row>
    <row r="26" spans="1:23" ht="15.75">
      <c r="A26" s="87" t="s">
        <v>43</v>
      </c>
      <c r="B26" s="88"/>
      <c r="C26" s="88"/>
      <c r="D26" s="88"/>
      <c r="E26" s="88"/>
      <c r="F26" s="33">
        <v>350000</v>
      </c>
      <c r="G26" s="34">
        <f t="shared" si="2"/>
        <v>29166.666666666668</v>
      </c>
      <c r="H26" s="45"/>
      <c r="I26" s="89">
        <f>'[1]содерж дорог'!B24</f>
        <v>22105</v>
      </c>
      <c r="J26" s="89">
        <f>'[1]содерж дорог'!C24</f>
        <v>17559</v>
      </c>
      <c r="K26" s="89">
        <f>'[1]содерж дорог'!D24</f>
        <v>0</v>
      </c>
      <c r="L26" s="89">
        <f>'[1]содерж дорог'!E24</f>
        <v>108333.02</v>
      </c>
      <c r="M26" s="89">
        <f>'[1]содерж дорог'!F24</f>
        <v>21307.6</v>
      </c>
      <c r="N26" s="89">
        <f>'[1]содерж дорог'!G24</f>
        <v>41498</v>
      </c>
      <c r="O26" s="89">
        <f>'[1]содерж дорог'!H24</f>
        <v>34357</v>
      </c>
      <c r="P26" s="39"/>
      <c r="Q26" s="39"/>
      <c r="R26" s="39"/>
      <c r="S26" s="40"/>
      <c r="T26" s="40"/>
      <c r="U26" s="41">
        <f t="shared" si="3"/>
        <v>245159.62000000002</v>
      </c>
      <c r="V26" s="42">
        <f t="shared" si="4"/>
        <v>204166.6666666667</v>
      </c>
      <c r="W26" s="90">
        <f t="shared" si="5"/>
        <v>-40992.95333333334</v>
      </c>
    </row>
    <row r="27" spans="1:23" ht="15.75">
      <c r="A27" s="87" t="s">
        <v>44</v>
      </c>
      <c r="B27" s="88"/>
      <c r="C27" s="88"/>
      <c r="D27" s="88"/>
      <c r="E27" s="88"/>
      <c r="F27" s="33">
        <v>400000</v>
      </c>
      <c r="G27" s="34"/>
      <c r="H27" s="45"/>
      <c r="I27" s="89">
        <f>'[1]Ямочный ремонт дорог'!B7</f>
        <v>0</v>
      </c>
      <c r="J27" s="89">
        <f>'[1]Ямочный ремонт дорог'!C7</f>
        <v>0</v>
      </c>
      <c r="K27" s="89">
        <f>'[1]Ямочный ремонт дорог'!D7</f>
        <v>397805</v>
      </c>
      <c r="L27" s="89">
        <f>'[1]Ямочный ремонт дорог'!E7</f>
        <v>0</v>
      </c>
      <c r="M27" s="89">
        <f>'[1]Ямочный ремонт дорог'!F7</f>
        <v>0</v>
      </c>
      <c r="N27" s="89"/>
      <c r="O27" s="89"/>
      <c r="P27" s="39"/>
      <c r="Q27" s="39"/>
      <c r="R27" s="39"/>
      <c r="S27" s="40"/>
      <c r="T27" s="40"/>
      <c r="U27" s="97">
        <f t="shared" si="3"/>
        <v>397805</v>
      </c>
      <c r="V27" s="98">
        <f>F27</f>
        <v>400000</v>
      </c>
      <c r="W27" s="90">
        <f t="shared" si="5"/>
        <v>2195</v>
      </c>
    </row>
    <row r="28" spans="1:23" ht="15.75">
      <c r="A28" s="87" t="s">
        <v>45</v>
      </c>
      <c r="B28" s="88"/>
      <c r="C28" s="88"/>
      <c r="D28" s="88"/>
      <c r="E28" s="88"/>
      <c r="F28" s="33">
        <v>250000</v>
      </c>
      <c r="G28" s="34">
        <f>F28/12</f>
        <v>20833.333333333332</v>
      </c>
      <c r="H28" s="45"/>
      <c r="I28" s="89">
        <f>'[1]благоустройство'!B16</f>
        <v>43597</v>
      </c>
      <c r="J28" s="89">
        <f>'[1]благоустройство'!C16</f>
        <v>24105</v>
      </c>
      <c r="K28" s="89">
        <f>'[1]благоустройство'!D16</f>
        <v>10769</v>
      </c>
      <c r="L28" s="89">
        <f>'[1]благоустройство'!E16</f>
        <v>156528.55</v>
      </c>
      <c r="M28" s="89">
        <f>'[1]благоустройство'!F16</f>
        <v>131427.6</v>
      </c>
      <c r="N28" s="89">
        <f>'[1]благоустройство'!G16</f>
        <v>58217</v>
      </c>
      <c r="O28" s="89">
        <f>'[1]благоустройство'!H16</f>
        <v>3329</v>
      </c>
      <c r="P28" s="39"/>
      <c r="Q28" s="39"/>
      <c r="R28" s="39"/>
      <c r="S28" s="40"/>
      <c r="T28" s="40"/>
      <c r="U28" s="41">
        <f t="shared" si="3"/>
        <v>427973.15</v>
      </c>
      <c r="V28" s="42">
        <f>G28*7</f>
        <v>145833.3333333333</v>
      </c>
      <c r="W28" s="90">
        <f t="shared" si="5"/>
        <v>-282139.8166666667</v>
      </c>
    </row>
    <row r="29" spans="1:23" ht="15.75">
      <c r="A29" s="87" t="s">
        <v>46</v>
      </c>
      <c r="B29" s="88"/>
      <c r="C29" s="88"/>
      <c r="D29" s="88"/>
      <c r="E29" s="88"/>
      <c r="F29" s="33">
        <v>700000</v>
      </c>
      <c r="G29" s="34"/>
      <c r="H29" s="45"/>
      <c r="I29" s="89">
        <v>700000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39"/>
      <c r="Q29" s="39"/>
      <c r="R29" s="39"/>
      <c r="S29" s="40"/>
      <c r="T29" s="40"/>
      <c r="U29" s="97">
        <f t="shared" si="3"/>
        <v>700000</v>
      </c>
      <c r="V29" s="98">
        <f>F29</f>
        <v>700000</v>
      </c>
      <c r="W29" s="90">
        <f t="shared" si="5"/>
        <v>0</v>
      </c>
    </row>
    <row r="30" spans="1:23" ht="15.75">
      <c r="A30" s="99" t="s">
        <v>47</v>
      </c>
      <c r="B30" s="100"/>
      <c r="C30" s="100"/>
      <c r="D30" s="100"/>
      <c r="E30" s="100"/>
      <c r="F30" s="101">
        <v>211400</v>
      </c>
      <c r="G30" s="102"/>
      <c r="H30" s="103"/>
      <c r="I30" s="104">
        <v>210000</v>
      </c>
      <c r="J30" s="104">
        <v>0</v>
      </c>
      <c r="K30" s="104">
        <v>0</v>
      </c>
      <c r="L30" s="104">
        <v>0</v>
      </c>
      <c r="M30" s="104">
        <v>0</v>
      </c>
      <c r="N30" s="104"/>
      <c r="O30" s="104"/>
      <c r="P30" s="105"/>
      <c r="Q30" s="105"/>
      <c r="R30" s="105"/>
      <c r="S30" s="106"/>
      <c r="T30" s="106"/>
      <c r="U30" s="97">
        <f t="shared" si="3"/>
        <v>210000</v>
      </c>
      <c r="V30" s="98">
        <v>210000</v>
      </c>
      <c r="W30" s="90">
        <f t="shared" si="5"/>
        <v>0</v>
      </c>
    </row>
    <row r="31" spans="1:24" ht="16.5" thickBot="1">
      <c r="A31" s="107" t="s">
        <v>48</v>
      </c>
      <c r="B31" s="108"/>
      <c r="C31" s="108"/>
      <c r="D31" s="108"/>
      <c r="E31" s="108"/>
      <c r="F31" s="109">
        <v>1358170</v>
      </c>
      <c r="G31" s="57">
        <f>F31/12</f>
        <v>113180.83333333333</v>
      </c>
      <c r="H31" s="58"/>
      <c r="I31" s="110">
        <v>0</v>
      </c>
      <c r="J31" s="110">
        <f>'[1]резервный фонд'!C6</f>
        <v>0</v>
      </c>
      <c r="K31" s="110">
        <f>'[1]резервный фонд'!D6</f>
        <v>0</v>
      </c>
      <c r="L31" s="110">
        <f>'[1]резервный фонд'!E6</f>
        <v>0</v>
      </c>
      <c r="M31" s="110">
        <f>'[1]резервный фонд'!F6</f>
        <v>0</v>
      </c>
      <c r="N31" s="110">
        <f>'[1]резервный фонд'!G6</f>
        <v>204389</v>
      </c>
      <c r="O31" s="110">
        <f>'[1]резервный фонд'!H6</f>
        <v>4000</v>
      </c>
      <c r="P31" s="63"/>
      <c r="Q31" s="63"/>
      <c r="R31" s="63"/>
      <c r="S31" s="111"/>
      <c r="T31" s="111"/>
      <c r="U31" s="56">
        <f t="shared" si="3"/>
        <v>208389</v>
      </c>
      <c r="V31" s="56">
        <f>G31*7</f>
        <v>792265.8333333333</v>
      </c>
      <c r="W31" s="112">
        <f t="shared" si="5"/>
        <v>583876.8333333333</v>
      </c>
      <c r="X31" s="113"/>
    </row>
    <row r="32" spans="1:23" ht="15.75">
      <c r="A32" s="114" t="s">
        <v>49</v>
      </c>
      <c r="B32" s="115"/>
      <c r="C32" s="115"/>
      <c r="D32" s="115"/>
      <c r="E32" s="116"/>
      <c r="F32" s="70">
        <f>SUM(F12:F31)</f>
        <v>28521570</v>
      </c>
      <c r="G32" s="71">
        <f>SUM(G12:G31)</f>
        <v>2267514.166666667</v>
      </c>
      <c r="H32" s="92"/>
      <c r="I32" s="117">
        <f aca="true" t="shared" si="6" ref="I32:W32">SUM(I12:I31)</f>
        <v>2990865</v>
      </c>
      <c r="J32" s="117">
        <f t="shared" si="6"/>
        <v>2083866.03</v>
      </c>
      <c r="K32" s="117">
        <f t="shared" si="6"/>
        <v>2269329</v>
      </c>
      <c r="L32" s="118">
        <f t="shared" si="6"/>
        <v>2044106.1400000001</v>
      </c>
      <c r="M32" s="118">
        <f t="shared" si="6"/>
        <v>2085823.32</v>
      </c>
      <c r="N32" s="119">
        <f t="shared" si="6"/>
        <v>2648629.2800000003</v>
      </c>
      <c r="O32" s="120">
        <f t="shared" si="6"/>
        <v>1903031.4</v>
      </c>
      <c r="P32" s="74">
        <f t="shared" si="6"/>
        <v>0</v>
      </c>
      <c r="Q32" s="74">
        <f t="shared" si="6"/>
        <v>0</v>
      </c>
      <c r="R32" s="74">
        <f t="shared" si="6"/>
        <v>0</v>
      </c>
      <c r="S32" s="75">
        <f t="shared" si="6"/>
        <v>0</v>
      </c>
      <c r="T32" s="75">
        <f t="shared" si="6"/>
        <v>0</v>
      </c>
      <c r="U32" s="76">
        <f t="shared" si="6"/>
        <v>16025650.17</v>
      </c>
      <c r="V32" s="76">
        <f t="shared" si="6"/>
        <v>17182599.166666664</v>
      </c>
      <c r="W32" s="76">
        <f t="shared" si="6"/>
        <v>1156948.9966666666</v>
      </c>
    </row>
    <row r="34" spans="1:23" ht="31.5" customHeight="1">
      <c r="A34" s="121" t="s">
        <v>50</v>
      </c>
      <c r="B34" s="122"/>
      <c r="C34" s="122"/>
      <c r="D34" s="122"/>
      <c r="E34" s="123"/>
      <c r="F34" s="124">
        <v>1403910</v>
      </c>
      <c r="G34" s="125"/>
      <c r="H34" s="123"/>
      <c r="I34" s="126">
        <f>'[1]Ремонт водопров. (закольцовка)'!B18</f>
        <v>391397</v>
      </c>
      <c r="J34" s="126">
        <f>'[1]Ремонт водопров. (закольцовка)'!C18</f>
        <v>1370869.97</v>
      </c>
      <c r="K34" s="126">
        <f>'[1]Ремонт водопров. (закольцовка)'!D18</f>
        <v>344815</v>
      </c>
      <c r="L34" s="126">
        <f>'[1]Ремонт водопров. (закольцовка)'!E18</f>
        <v>160000</v>
      </c>
      <c r="M34" s="126">
        <f>'[1]Ремонт водопров. (закольцовка)'!F18</f>
        <v>35463.29</v>
      </c>
      <c r="N34" s="126">
        <f>'[1]Ремонт водопров. (закольцовка)'!G18</f>
        <v>15500</v>
      </c>
      <c r="O34" s="126">
        <f>'[1]Ремонт водопров. (закольцовка)'!H18</f>
        <v>0</v>
      </c>
      <c r="P34" s="123"/>
      <c r="Q34" s="123"/>
      <c r="R34" s="123"/>
      <c r="S34" s="123"/>
      <c r="T34" s="123"/>
      <c r="U34" s="43">
        <f>SUM(I34:T34)</f>
        <v>2318045.26</v>
      </c>
      <c r="V34" s="127">
        <v>1403910</v>
      </c>
      <c r="W34" s="43">
        <f>V34-U34</f>
        <v>-914135.2599999998</v>
      </c>
    </row>
    <row r="35" spans="1:23" ht="15">
      <c r="A35" s="128"/>
      <c r="B35" s="128"/>
      <c r="C35" s="128"/>
      <c r="D35" s="128"/>
      <c r="E35" s="128"/>
      <c r="F35" s="129"/>
      <c r="G35" s="129"/>
      <c r="H35" s="128"/>
      <c r="I35" s="129"/>
      <c r="J35" s="129"/>
      <c r="K35" s="129"/>
      <c r="L35" s="128"/>
      <c r="M35" s="128"/>
      <c r="N35" s="128"/>
      <c r="O35" s="128"/>
      <c r="P35" s="128"/>
      <c r="Q35" s="128"/>
      <c r="R35" s="128"/>
      <c r="S35" s="128"/>
      <c r="T35" s="128"/>
      <c r="U35" s="129"/>
      <c r="V35" s="129"/>
      <c r="W35" s="129"/>
    </row>
    <row r="36" spans="1:23" ht="15">
      <c r="A36" s="128"/>
      <c r="B36" s="128"/>
      <c r="C36" s="128"/>
      <c r="D36" s="128"/>
      <c r="E36" s="128"/>
      <c r="F36" s="129"/>
      <c r="G36" s="129"/>
      <c r="H36" s="128"/>
      <c r="I36" s="129"/>
      <c r="J36" s="129"/>
      <c r="K36" s="129"/>
      <c r="L36" s="128"/>
      <c r="M36" s="128"/>
      <c r="N36" s="128"/>
      <c r="O36" s="128"/>
      <c r="P36" s="128"/>
      <c r="Q36" s="128"/>
      <c r="R36" s="128"/>
      <c r="S36" s="128"/>
      <c r="T36" s="128"/>
      <c r="U36" s="129"/>
      <c r="V36" s="129"/>
      <c r="W36" s="129"/>
    </row>
    <row r="37" spans="1:23" ht="15">
      <c r="A37" s="128"/>
      <c r="B37" s="128"/>
      <c r="C37" s="128"/>
      <c r="D37" s="128"/>
      <c r="E37" s="128"/>
      <c r="F37" s="129"/>
      <c r="G37" s="129"/>
      <c r="H37" s="128"/>
      <c r="I37" s="129"/>
      <c r="J37" s="129"/>
      <c r="K37" s="129"/>
      <c r="L37" s="128"/>
      <c r="M37" s="128"/>
      <c r="N37" s="128"/>
      <c r="O37" s="128"/>
      <c r="P37" s="128"/>
      <c r="Q37" s="128"/>
      <c r="R37" s="128"/>
      <c r="S37" s="128"/>
      <c r="T37" s="128"/>
      <c r="U37" s="129"/>
      <c r="V37" s="129"/>
      <c r="W37" s="129"/>
    </row>
    <row r="38" spans="1:23" ht="15">
      <c r="A38" s="128"/>
      <c r="B38" s="128"/>
      <c r="C38" s="128"/>
      <c r="D38" s="128"/>
      <c r="E38" s="128"/>
      <c r="F38" s="129"/>
      <c r="G38" s="129"/>
      <c r="H38" s="128"/>
      <c r="I38" s="129"/>
      <c r="J38" s="129"/>
      <c r="K38" s="129"/>
      <c r="L38" s="128"/>
      <c r="M38" s="128"/>
      <c r="N38" s="128"/>
      <c r="O38" s="128"/>
      <c r="P38" s="128"/>
      <c r="Q38" s="128"/>
      <c r="R38" s="128"/>
      <c r="S38" s="128"/>
      <c r="T38" s="128"/>
      <c r="U38" s="129"/>
      <c r="V38" s="129"/>
      <c r="W38" s="129"/>
    </row>
    <row r="39" spans="1:23" ht="15">
      <c r="A39" s="128"/>
      <c r="B39" s="128"/>
      <c r="C39" s="128"/>
      <c r="D39" s="128"/>
      <c r="E39" s="128"/>
      <c r="F39" s="129"/>
      <c r="G39" s="129"/>
      <c r="H39" s="128"/>
      <c r="I39" s="129"/>
      <c r="J39" s="129"/>
      <c r="K39" s="129"/>
      <c r="L39" s="128"/>
      <c r="M39" s="128"/>
      <c r="N39" s="128"/>
      <c r="O39" s="128"/>
      <c r="P39" s="128"/>
      <c r="Q39" s="128"/>
      <c r="R39" s="128"/>
      <c r="S39" s="128"/>
      <c r="T39" s="128"/>
      <c r="U39" s="129"/>
      <c r="V39" s="129"/>
      <c r="W39" s="129"/>
    </row>
    <row r="40" spans="1:23" ht="15">
      <c r="A40" s="128"/>
      <c r="B40" s="128"/>
      <c r="C40" s="128"/>
      <c r="D40" s="128"/>
      <c r="E40" s="128"/>
      <c r="F40" s="129"/>
      <c r="G40" s="129"/>
      <c r="H40" s="128"/>
      <c r="I40" s="129"/>
      <c r="J40" s="129"/>
      <c r="K40" s="129"/>
      <c r="L40" s="128"/>
      <c r="M40" s="128"/>
      <c r="N40" s="128"/>
      <c r="O40" s="128"/>
      <c r="P40" s="128"/>
      <c r="Q40" s="128"/>
      <c r="R40" s="128"/>
      <c r="S40" s="128"/>
      <c r="T40" s="128"/>
      <c r="U40" s="129"/>
      <c r="V40" s="129"/>
      <c r="W40" s="129"/>
    </row>
    <row r="41" spans="1:23" ht="15">
      <c r="A41" s="128"/>
      <c r="B41" s="128"/>
      <c r="C41" s="128"/>
      <c r="D41" s="128"/>
      <c r="E41" s="128"/>
      <c r="F41" s="129"/>
      <c r="G41" s="129"/>
      <c r="H41" s="128"/>
      <c r="I41" s="129"/>
      <c r="J41" s="129"/>
      <c r="K41" s="129"/>
      <c r="L41" s="128"/>
      <c r="M41" s="128"/>
      <c r="N41" s="128"/>
      <c r="O41" s="128"/>
      <c r="P41" s="128"/>
      <c r="Q41" s="128"/>
      <c r="R41" s="128"/>
      <c r="S41" s="128"/>
      <c r="T41" s="128"/>
      <c r="U41" s="129"/>
      <c r="V41" s="129"/>
      <c r="W41" s="129"/>
    </row>
    <row r="42" spans="1:23" ht="15">
      <c r="A42" s="128"/>
      <c r="B42" s="128"/>
      <c r="C42" s="128"/>
      <c r="D42" s="128"/>
      <c r="E42" s="128"/>
      <c r="F42" s="129"/>
      <c r="G42" s="129"/>
      <c r="H42" s="128"/>
      <c r="I42" s="129"/>
      <c r="J42" s="129"/>
      <c r="K42" s="129"/>
      <c r="L42" s="128"/>
      <c r="M42" s="128"/>
      <c r="N42" s="128"/>
      <c r="O42" s="128"/>
      <c r="P42" s="128"/>
      <c r="Q42" s="128"/>
      <c r="R42" s="128"/>
      <c r="S42" s="128"/>
      <c r="T42" s="128"/>
      <c r="U42" s="129"/>
      <c r="V42" s="129"/>
      <c r="W42" s="129"/>
    </row>
    <row r="43" spans="1:23" ht="15">
      <c r="A43" s="128"/>
      <c r="B43" s="128"/>
      <c r="C43" s="128"/>
      <c r="D43" s="128"/>
      <c r="E43" s="128"/>
      <c r="F43" s="129"/>
      <c r="G43" s="129"/>
      <c r="H43" s="128"/>
      <c r="I43" s="129"/>
      <c r="J43" s="129"/>
      <c r="K43" s="129"/>
      <c r="L43" s="128"/>
      <c r="M43" s="128"/>
      <c r="N43" s="128"/>
      <c r="O43" s="128"/>
      <c r="P43" s="128"/>
      <c r="Q43" s="128"/>
      <c r="R43" s="128"/>
      <c r="S43" s="128"/>
      <c r="T43" s="128"/>
      <c r="U43" s="129"/>
      <c r="V43" s="129"/>
      <c r="W43" s="129"/>
    </row>
    <row r="44" spans="1:23" ht="15">
      <c r="A44" s="128"/>
      <c r="B44" s="128"/>
      <c r="C44" s="128"/>
      <c r="D44" s="128"/>
      <c r="E44" s="128"/>
      <c r="F44" s="129"/>
      <c r="G44" s="129"/>
      <c r="H44" s="128"/>
      <c r="I44" s="129"/>
      <c r="J44" s="129"/>
      <c r="K44" s="129"/>
      <c r="L44" s="128"/>
      <c r="M44" s="128"/>
      <c r="N44" s="128"/>
      <c r="O44" s="128"/>
      <c r="P44" s="128"/>
      <c r="Q44" s="128"/>
      <c r="R44" s="128"/>
      <c r="S44" s="128"/>
      <c r="T44" s="128"/>
      <c r="U44" s="129"/>
      <c r="V44" s="129"/>
      <c r="W44" s="129"/>
    </row>
    <row r="45" spans="1:23" ht="15">
      <c r="A45" s="128"/>
      <c r="B45" s="128"/>
      <c r="C45" s="128"/>
      <c r="D45" s="128"/>
      <c r="E45" s="128"/>
      <c r="F45" s="129"/>
      <c r="G45" s="129"/>
      <c r="H45" s="128"/>
      <c r="I45" s="129"/>
      <c r="J45" s="129"/>
      <c r="K45" s="129"/>
      <c r="L45" s="128"/>
      <c r="M45" s="128"/>
      <c r="N45" s="128"/>
      <c r="O45" s="128"/>
      <c r="P45" s="128"/>
      <c r="Q45" s="128"/>
      <c r="R45" s="128"/>
      <c r="S45" s="128"/>
      <c r="T45" s="128"/>
      <c r="U45" s="129"/>
      <c r="V45" s="129"/>
      <c r="W45" s="129"/>
    </row>
    <row r="46" spans="1:23" ht="15">
      <c r="A46" s="128"/>
      <c r="B46" s="128"/>
      <c r="C46" s="128"/>
      <c r="D46" s="128"/>
      <c r="E46" s="128"/>
      <c r="F46" s="129"/>
      <c r="G46" s="129"/>
      <c r="H46" s="128"/>
      <c r="I46" s="129"/>
      <c r="J46" s="129"/>
      <c r="K46" s="129"/>
      <c r="L46" s="128"/>
      <c r="M46" s="128"/>
      <c r="N46" s="128"/>
      <c r="O46" s="128"/>
      <c r="P46" s="128"/>
      <c r="Q46" s="128"/>
      <c r="R46" s="128"/>
      <c r="S46" s="128"/>
      <c r="T46" s="128"/>
      <c r="U46" s="129"/>
      <c r="V46" s="129"/>
      <c r="W46" s="129"/>
    </row>
    <row r="47" spans="1:23" ht="15">
      <c r="A47" s="128"/>
      <c r="B47" s="128"/>
      <c r="C47" s="128"/>
      <c r="D47" s="128"/>
      <c r="E47" s="128"/>
      <c r="F47" s="129"/>
      <c r="G47" s="129"/>
      <c r="H47" s="128"/>
      <c r="I47" s="129"/>
      <c r="J47" s="129"/>
      <c r="K47" s="129"/>
      <c r="L47" s="128"/>
      <c r="M47" s="128"/>
      <c r="N47" s="128"/>
      <c r="O47" s="128"/>
      <c r="P47" s="128"/>
      <c r="Q47" s="128"/>
      <c r="R47" s="128"/>
      <c r="S47" s="128"/>
      <c r="T47" s="128"/>
      <c r="U47" s="129"/>
      <c r="V47" s="129"/>
      <c r="W47" s="129"/>
    </row>
    <row r="48" spans="1:23" ht="15">
      <c r="A48" s="128"/>
      <c r="B48" s="128"/>
      <c r="C48" s="128"/>
      <c r="D48" s="128"/>
      <c r="E48" s="128"/>
      <c r="F48" s="129"/>
      <c r="G48" s="129"/>
      <c r="H48" s="128"/>
      <c r="I48" s="129"/>
      <c r="J48" s="129"/>
      <c r="K48" s="129"/>
      <c r="L48" s="128"/>
      <c r="M48" s="128"/>
      <c r="N48" s="128"/>
      <c r="O48" s="128"/>
      <c r="P48" s="128"/>
      <c r="Q48" s="128"/>
      <c r="R48" s="128"/>
      <c r="S48" s="128"/>
      <c r="T48" s="128"/>
      <c r="U48" s="129"/>
      <c r="V48" s="129"/>
      <c r="W48" s="129"/>
    </row>
    <row r="49" ht="15">
      <c r="I49" s="129"/>
    </row>
  </sheetData>
  <sheetProtection/>
  <mergeCells count="14">
    <mergeCell ref="A34:D34"/>
    <mergeCell ref="A10:E10"/>
    <mergeCell ref="A32:E32"/>
    <mergeCell ref="V3:V4"/>
    <mergeCell ref="W3:W4"/>
    <mergeCell ref="A11:E11"/>
    <mergeCell ref="A3:E3"/>
    <mergeCell ref="I3:I4"/>
    <mergeCell ref="J3:J4"/>
    <mergeCell ref="K3:K4"/>
    <mergeCell ref="L3:L4"/>
    <mergeCell ref="U3:U4"/>
    <mergeCell ref="F3:F4"/>
    <mergeCell ref="G3:G4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2019-01-14T12:54:16Z</dcterms:created>
  <dcterms:modified xsi:type="dcterms:W3CDTF">2019-01-14T12:55:44Z</dcterms:modified>
  <cp:category/>
  <cp:version/>
  <cp:contentType/>
  <cp:contentStatus/>
</cp:coreProperties>
</file>