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soglasie1@outlook.com</author>
  </authors>
  <commentList>
    <comment ref="J31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НДФЛ</t>
        </r>
      </text>
    </comment>
    <comment ref="J41" authorId="0">
      <text>
        <r>
          <rPr>
            <b/>
            <sz val="9"/>
            <rFont val="Tahoma"/>
            <family val="0"/>
          </rPr>
          <t>soglasie1@outlook.com:</t>
        </r>
        <r>
          <rPr>
            <sz val="9"/>
            <rFont val="Tahoma"/>
            <family val="0"/>
          </rPr>
          <t xml:space="preserve">
оборуд управл 3 насосами</t>
        </r>
      </text>
    </comment>
  </commentList>
</comments>
</file>

<file path=xl/sharedStrings.xml><?xml version="1.0" encoding="utf-8"?>
<sst xmlns="http://schemas.openxmlformats.org/spreadsheetml/2006/main" count="86" uniqueCount="62">
  <si>
    <t>Финансовый год:</t>
  </si>
  <si>
    <t>2019-2020гг.</t>
  </si>
  <si>
    <t xml:space="preserve">Исполнение финансового плана ДНТ "КП "Согласие" за период с июня 2019 по июль 2019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</si>
  <si>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</si>
  <si>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</si>
  <si>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</si>
  <si>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</si>
  <si>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</si>
  <si>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</si>
  <si>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</si>
  <si>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</si>
  <si>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</si>
  <si>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</si>
  <si>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</si>
  <si>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</si>
  <si>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</si>
  <si>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</si>
  <si>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</si>
  <si>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</si>
  <si>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2 мес.</t>
  </si>
  <si>
    <t>Бюджет          за 2 мес.</t>
  </si>
  <si>
    <t>Недобор(-) Перевыполн.(+)</t>
  </si>
  <si>
    <t xml:space="preserve"> 01.06.19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</si>
  <si>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</si>
  <si>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</si>
  <si>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</si>
  <si>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</si>
  <si>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</si>
  <si>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</si>
  <si>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</si>
  <si>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</si>
  <si>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</si>
  <si>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</si>
  <si>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</si>
  <si>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</si>
  <si>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</si>
  <si>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</si>
  <si>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</si>
  <si>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</si>
  <si>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</si>
  <si>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</si>
  <si>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</si>
  <si>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</si>
  <si>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</si>
  <si>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Ремонт сетей канализации и О/С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</si>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</sst>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14">
    <font>
      <sz val="10"/>
      <name val="Arial Cyr"/>
      <family val="0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5" fillId="5" borderId="10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5" fillId="6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3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5" fillId="5" borderId="7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" fontId="4" fillId="8" borderId="10" xfId="0" applyNumberFormat="1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7" xfId="0" applyFont="1" applyBorder="1" applyAlignment="1">
      <alignment/>
    </xf>
    <xf numFmtId="3" fontId="4" fillId="8" borderId="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6" fillId="8" borderId="7" xfId="0" applyNumberFormat="1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/>
    </xf>
    <xf numFmtId="3" fontId="5" fillId="1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3" fontId="5" fillId="5" borderId="5" xfId="0" applyNumberFormat="1" applyFont="1" applyFill="1" applyBorder="1" applyAlignment="1">
      <alignment horizontal="center"/>
    </xf>
    <xf numFmtId="3" fontId="5" fillId="6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3" fontId="4" fillId="8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3" fontId="5" fillId="5" borderId="12" xfId="0" applyNumberFormat="1" applyFont="1" applyFill="1" applyBorder="1" applyAlignment="1">
      <alignment horizontal="center"/>
    </xf>
    <xf numFmtId="3" fontId="4" fillId="8" borderId="12" xfId="0" applyNumberFormat="1" applyFont="1" applyFill="1" applyBorder="1" applyAlignment="1">
      <alignment horizontal="center"/>
    </xf>
    <xf numFmtId="3" fontId="5" fillId="9" borderId="1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8" borderId="7" xfId="0" applyNumberFormat="1" applyFont="1" applyFill="1" applyBorder="1" applyAlignment="1">
      <alignment horizontal="center"/>
    </xf>
    <xf numFmtId="3" fontId="5" fillId="8" borderId="7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7" borderId="9" xfId="0" applyFont="1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8" fillId="7" borderId="9" xfId="0" applyFont="1" applyFill="1" applyBorder="1" applyAlignment="1">
      <alignment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164" fontId="10" fillId="7" borderId="9" xfId="18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8" fillId="7" borderId="14" xfId="0" applyFont="1" applyFill="1" applyBorder="1" applyAlignment="1">
      <alignment/>
    </xf>
    <xf numFmtId="0" fontId="9" fillId="7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3" fontId="9" fillId="7" borderId="12" xfId="0" applyNumberFormat="1" applyFont="1" applyFill="1" applyBorder="1" applyAlignment="1">
      <alignment horizontal="center"/>
    </xf>
    <xf numFmtId="164" fontId="10" fillId="7" borderId="14" xfId="18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8" fillId="7" borderId="1" xfId="0" applyFont="1" applyFill="1" applyBorder="1" applyAlignment="1">
      <alignment/>
    </xf>
    <xf numFmtId="0" fontId="9" fillId="7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3" fontId="9" fillId="7" borderId="7" xfId="0" applyNumberFormat="1" applyFont="1" applyFill="1" applyBorder="1" applyAlignment="1">
      <alignment horizontal="center"/>
    </xf>
    <xf numFmtId="164" fontId="10" fillId="7" borderId="1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80;&#1102;&#1083;&#1100;%201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 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3">
        <row r="37">
          <cell r="B37">
            <v>69285.14</v>
          </cell>
          <cell r="C37">
            <v>62428.83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</sheetData>
      <sheetData sheetId="4">
        <row r="15">
          <cell r="B15">
            <v>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607993.309</v>
          </cell>
          <cell r="C6">
            <v>847319.86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3">
        <row r="26">
          <cell r="B26">
            <v>41240</v>
          </cell>
          <cell r="C26">
            <v>283000</v>
          </cell>
        </row>
      </sheetData>
      <sheetData sheetId="14">
        <row r="26">
          <cell r="B26">
            <v>0</v>
          </cell>
          <cell r="C26">
            <v>32951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18">
          <cell r="B18">
            <v>1565</v>
          </cell>
          <cell r="C18">
            <v>31275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</sheetData>
      <sheetData sheetId="17">
        <row r="21">
          <cell r="B21">
            <v>0</v>
          </cell>
          <cell r="C21">
            <v>16300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20">
          <cell r="B20">
            <v>2498.2</v>
          </cell>
          <cell r="C20">
            <v>9360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B6">
            <v>131952.95</v>
          </cell>
          <cell r="C6">
            <v>119523.9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3">
          <cell r="B33">
            <v>35610</v>
          </cell>
          <cell r="C33">
            <v>44383.6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21">
        <row r="7">
          <cell r="B7">
            <v>0</v>
          </cell>
          <cell r="C7">
            <v>161813.73</v>
          </cell>
          <cell r="D7">
            <v>0</v>
          </cell>
          <cell r="E7">
            <v>0</v>
          </cell>
          <cell r="F7">
            <v>0</v>
          </cell>
        </row>
      </sheetData>
      <sheetData sheetId="22">
        <row r="27">
          <cell r="B27">
            <v>51273</v>
          </cell>
          <cell r="C27">
            <v>4473.62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23">
        <row r="29">
          <cell r="B29">
            <v>22692</v>
          </cell>
          <cell r="C29">
            <v>85301.17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AB9" sqref="AB9"/>
    </sheetView>
  </sheetViews>
  <sheetFormatPr defaultColWidth="9.00390625" defaultRowHeight="12.75"/>
  <cols>
    <col min="6" max="6" width="17.75390625" style="0" customWidth="1"/>
    <col min="7" max="7" width="17.125" style="0" customWidth="1"/>
    <col min="8" max="8" width="0" style="0" hidden="1" customWidth="1"/>
    <col min="9" max="10" width="15.75390625" style="0" customWidth="1"/>
    <col min="11" max="20" width="0" style="0" hidden="1" customWidth="1"/>
    <col min="21" max="21" width="10.75390625" style="0" customWidth="1"/>
    <col min="22" max="22" width="11.25390625" style="0" customWidth="1"/>
    <col min="23" max="23" width="12.00390625" style="0" customWidth="1"/>
  </cols>
  <sheetData>
    <row r="1" spans="1:23" ht="12.7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2</v>
      </c>
      <c r="W2" s="4"/>
    </row>
    <row r="3" spans="1:23" ht="42.75" customHeight="1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8" t="s">
        <v>19</v>
      </c>
      <c r="V3" s="8" t="s">
        <v>20</v>
      </c>
      <c r="W3" s="13" t="s">
        <v>21</v>
      </c>
    </row>
    <row r="4" spans="1:23" ht="15">
      <c r="A4" s="14"/>
      <c r="B4" s="15"/>
      <c r="C4" s="15"/>
      <c r="D4" s="15"/>
      <c r="E4" s="15"/>
      <c r="F4" s="16"/>
      <c r="G4" s="16"/>
      <c r="H4" s="17" t="s">
        <v>22</v>
      </c>
      <c r="I4" s="18"/>
      <c r="J4" s="18"/>
      <c r="K4" s="18"/>
      <c r="L4" s="18"/>
      <c r="M4" s="19" t="s">
        <v>11</v>
      </c>
      <c r="N4" s="19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1" t="s">
        <v>18</v>
      </c>
      <c r="U4" s="16"/>
      <c r="V4" s="22"/>
      <c r="W4" s="23"/>
    </row>
    <row r="5" spans="1:23" ht="15.75">
      <c r="A5" s="24" t="s">
        <v>23</v>
      </c>
      <c r="B5" s="25"/>
      <c r="C5" s="25"/>
      <c r="D5" s="25"/>
      <c r="E5" s="25"/>
      <c r="F5" s="26">
        <v>31275180</v>
      </c>
      <c r="G5" s="27">
        <f>F5/12</f>
        <v>2606265</v>
      </c>
      <c r="H5" s="28">
        <f>4448484.47+3000000</f>
        <v>7448484.47</v>
      </c>
      <c r="I5" s="29">
        <v>2263023</v>
      </c>
      <c r="J5" s="29">
        <v>2752189</v>
      </c>
      <c r="K5" s="29"/>
      <c r="L5" s="28"/>
      <c r="M5" s="30"/>
      <c r="N5" s="31"/>
      <c r="O5" s="29"/>
      <c r="P5" s="29"/>
      <c r="Q5" s="29"/>
      <c r="R5" s="29"/>
      <c r="S5" s="29"/>
      <c r="T5" s="32"/>
      <c r="U5" s="33">
        <f aca="true" t="shared" si="0" ref="U5:U11">SUM(I5:T5)</f>
        <v>5015212</v>
      </c>
      <c r="V5" s="34">
        <f>G5*V2</f>
        <v>5212530</v>
      </c>
      <c r="W5" s="35">
        <f>U5-V5</f>
        <v>-197318</v>
      </c>
    </row>
    <row r="6" spans="1:23" ht="15.75">
      <c r="A6" s="24" t="s">
        <v>24</v>
      </c>
      <c r="B6" s="25"/>
      <c r="C6" s="25"/>
      <c r="D6" s="25"/>
      <c r="E6" s="25"/>
      <c r="F6" s="36"/>
      <c r="G6" s="36"/>
      <c r="H6" s="37"/>
      <c r="I6" s="36"/>
      <c r="J6" s="36"/>
      <c r="K6" s="36"/>
      <c r="L6" s="37"/>
      <c r="M6" s="38"/>
      <c r="N6" s="38"/>
      <c r="O6" s="37"/>
      <c r="P6" s="37"/>
      <c r="Q6" s="37"/>
      <c r="R6" s="37"/>
      <c r="S6" s="37"/>
      <c r="T6" s="37"/>
      <c r="U6" s="33">
        <f t="shared" si="0"/>
        <v>0</v>
      </c>
      <c r="V6" s="34"/>
      <c r="W6" s="39"/>
    </row>
    <row r="7" spans="1:23" ht="15.75">
      <c r="A7" s="24" t="s">
        <v>25</v>
      </c>
      <c r="B7" s="25"/>
      <c r="C7" s="25"/>
      <c r="D7" s="25"/>
      <c r="E7" s="25"/>
      <c r="F7" s="26">
        <v>450000</v>
      </c>
      <c r="G7" s="27">
        <f>F7/12</f>
        <v>37500</v>
      </c>
      <c r="H7" s="40"/>
      <c r="I7" s="29">
        <v>58852</v>
      </c>
      <c r="J7" s="29">
        <v>56173</v>
      </c>
      <c r="K7" s="29"/>
      <c r="L7" s="28"/>
      <c r="M7" s="30"/>
      <c r="N7" s="31"/>
      <c r="O7" s="29"/>
      <c r="P7" s="29"/>
      <c r="Q7" s="29"/>
      <c r="R7" s="29"/>
      <c r="S7" s="29"/>
      <c r="T7" s="32"/>
      <c r="U7" s="33">
        <f t="shared" si="0"/>
        <v>115025</v>
      </c>
      <c r="V7" s="34">
        <f>G7*V2</f>
        <v>75000</v>
      </c>
      <c r="W7" s="35">
        <f>U7-V7</f>
        <v>40025</v>
      </c>
    </row>
    <row r="8" spans="1:23" ht="15.75">
      <c r="A8" s="24" t="s">
        <v>26</v>
      </c>
      <c r="B8" s="25"/>
      <c r="C8" s="25"/>
      <c r="D8" s="25"/>
      <c r="E8" s="25"/>
      <c r="F8" s="41"/>
      <c r="G8" s="41"/>
      <c r="H8" s="42"/>
      <c r="I8" s="43"/>
      <c r="J8" s="43"/>
      <c r="K8" s="43"/>
      <c r="L8" s="42"/>
      <c r="M8" s="44"/>
      <c r="N8" s="45"/>
      <c r="O8" s="43"/>
      <c r="P8" s="43"/>
      <c r="Q8" s="43"/>
      <c r="R8" s="43"/>
      <c r="S8" s="43"/>
      <c r="T8" s="43"/>
      <c r="U8" s="33">
        <f t="shared" si="0"/>
        <v>0</v>
      </c>
      <c r="V8" s="34"/>
      <c r="W8" s="35">
        <f>U8-V8</f>
        <v>0</v>
      </c>
    </row>
    <row r="9" spans="1:23" ht="15.75">
      <c r="A9" s="24" t="s">
        <v>27</v>
      </c>
      <c r="B9" s="25"/>
      <c r="C9" s="25"/>
      <c r="D9" s="25"/>
      <c r="E9" s="25"/>
      <c r="F9" s="46"/>
      <c r="G9" s="46"/>
      <c r="H9" s="37"/>
      <c r="I9" s="46">
        <v>44752.33</v>
      </c>
      <c r="J9" s="46">
        <v>15822.74</v>
      </c>
      <c r="K9" s="46"/>
      <c r="L9" s="40"/>
      <c r="M9" s="45"/>
      <c r="N9" s="45"/>
      <c r="O9" s="42"/>
      <c r="P9" s="42"/>
      <c r="Q9" s="42"/>
      <c r="R9" s="42"/>
      <c r="S9" s="42"/>
      <c r="T9" s="47"/>
      <c r="U9" s="33">
        <f t="shared" si="0"/>
        <v>60575.07</v>
      </c>
      <c r="V9" s="34"/>
      <c r="W9" s="35">
        <f>U9-V9</f>
        <v>60575.07</v>
      </c>
    </row>
    <row r="10" spans="1:23" ht="16.5" thickBot="1">
      <c r="A10" s="48" t="s">
        <v>28</v>
      </c>
      <c r="B10" s="49"/>
      <c r="C10" s="50"/>
      <c r="D10" s="50"/>
      <c r="E10" s="50"/>
      <c r="F10" s="26">
        <v>560000</v>
      </c>
      <c r="G10" s="51">
        <f>F10/12</f>
        <v>46666.666666666664</v>
      </c>
      <c r="H10" s="52"/>
      <c r="I10" s="53">
        <f>54517.9-16823</f>
        <v>37694.9</v>
      </c>
      <c r="J10" s="53">
        <v>65995.2</v>
      </c>
      <c r="K10" s="53"/>
      <c r="L10" s="54"/>
      <c r="M10" s="55"/>
      <c r="N10" s="55"/>
      <c r="O10" s="56"/>
      <c r="P10" s="56"/>
      <c r="Q10" s="56"/>
      <c r="R10" s="56"/>
      <c r="S10" s="56"/>
      <c r="T10" s="56"/>
      <c r="U10" s="57">
        <f t="shared" si="0"/>
        <v>103690.1</v>
      </c>
      <c r="V10" s="58">
        <f>G10*V2</f>
        <v>93333.33333333333</v>
      </c>
      <c r="W10" s="59">
        <f>U10-V10</f>
        <v>10356.766666666677</v>
      </c>
    </row>
    <row r="11" spans="1:23" ht="15.75">
      <c r="A11" s="60" t="s">
        <v>29</v>
      </c>
      <c r="B11" s="61"/>
      <c r="C11" s="61"/>
      <c r="D11" s="61"/>
      <c r="E11" s="62"/>
      <c r="F11" s="63">
        <f aca="true" t="shared" si="1" ref="F11:R11">SUM(F5:F10)</f>
        <v>32285180</v>
      </c>
      <c r="G11" s="64">
        <f t="shared" si="1"/>
        <v>2690431.6666666665</v>
      </c>
      <c r="H11" s="65">
        <f>SUM(H5:H10)</f>
        <v>7448484.47</v>
      </c>
      <c r="I11" s="66">
        <f>SUM(I5:I10)</f>
        <v>2404322.23</v>
      </c>
      <c r="J11" s="66">
        <f>SUM(J5:J10)</f>
        <v>2890179.9400000004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6">
        <f t="shared" si="1"/>
        <v>0</v>
      </c>
      <c r="P11" s="66">
        <f t="shared" si="1"/>
        <v>0</v>
      </c>
      <c r="Q11" s="66">
        <f t="shared" si="1"/>
        <v>0</v>
      </c>
      <c r="R11" s="66">
        <f t="shared" si="1"/>
        <v>0</v>
      </c>
      <c r="S11" s="66">
        <f>SUM(S5:S10)</f>
        <v>0</v>
      </c>
      <c r="T11" s="66">
        <f>SUM(T5:T10)</f>
        <v>0</v>
      </c>
      <c r="U11" s="67">
        <f t="shared" si="0"/>
        <v>5294502.17</v>
      </c>
      <c r="V11" s="34">
        <f>SUM(V5:V10)</f>
        <v>5380863.333333333</v>
      </c>
      <c r="W11" s="68">
        <f>U11-V11</f>
        <v>-86361.1633333331</v>
      </c>
    </row>
    <row r="12" spans="1:23" ht="63">
      <c r="A12" s="69" t="s">
        <v>30</v>
      </c>
      <c r="B12" s="70"/>
      <c r="C12" s="70"/>
      <c r="D12" s="70"/>
      <c r="E12" s="70"/>
      <c r="F12" s="71"/>
      <c r="G12" s="71"/>
      <c r="H12" s="72"/>
      <c r="I12" s="71"/>
      <c r="J12" s="71"/>
      <c r="K12" s="71"/>
      <c r="L12" s="72"/>
      <c r="M12" s="73"/>
      <c r="N12" s="73"/>
      <c r="O12" s="72"/>
      <c r="P12" s="72"/>
      <c r="Q12" s="72"/>
      <c r="R12" s="72"/>
      <c r="S12" s="72"/>
      <c r="T12" s="72"/>
      <c r="U12" s="74"/>
      <c r="V12" s="75"/>
      <c r="W12" s="76" t="s">
        <v>31</v>
      </c>
    </row>
    <row r="13" spans="1:23" ht="15.75">
      <c r="A13" s="77" t="s">
        <v>32</v>
      </c>
      <c r="B13" s="78"/>
      <c r="C13" s="78"/>
      <c r="D13" s="78"/>
      <c r="E13" s="78"/>
      <c r="F13" s="26">
        <v>750000</v>
      </c>
      <c r="G13" s="27">
        <f>F13/12</f>
        <v>62500</v>
      </c>
      <c r="H13" s="37"/>
      <c r="I13" s="79">
        <f>'[1]общехоз расходы'!B37</f>
        <v>69285.14</v>
      </c>
      <c r="J13" s="79">
        <f>'[1]общехоз расходы'!C37</f>
        <v>62428.83</v>
      </c>
      <c r="K13" s="79">
        <f>'[1]общехоз расходы'!D37</f>
        <v>0</v>
      </c>
      <c r="L13" s="79">
        <f>'[1]общехоз расходы'!E37</f>
        <v>0</v>
      </c>
      <c r="M13" s="79">
        <f>'[1]общехоз расходы'!F37</f>
        <v>0</v>
      </c>
      <c r="N13" s="79">
        <f>'[1]общехоз расходы'!G37</f>
        <v>0</v>
      </c>
      <c r="O13" s="79">
        <f>'[1]общехоз расходы'!H37</f>
        <v>0</v>
      </c>
      <c r="P13" s="79">
        <f>'[1]общехоз расходы'!I37</f>
        <v>0</v>
      </c>
      <c r="Q13" s="79">
        <f>'[1]общехоз расходы'!J37</f>
        <v>0</v>
      </c>
      <c r="R13" s="79">
        <f>'[1]общехоз расходы'!K37</f>
        <v>0</v>
      </c>
      <c r="S13" s="79">
        <f>'[1]общехоз расходы'!L37</f>
        <v>0</v>
      </c>
      <c r="T13" s="79">
        <f>'[1]общехоз расходы'!M37</f>
        <v>0</v>
      </c>
      <c r="U13" s="33">
        <f aca="true" t="shared" si="2" ref="U13:U33">SUM(I13:T13)</f>
        <v>131713.97</v>
      </c>
      <c r="V13" s="34">
        <f>G13*$V$2</f>
        <v>125000</v>
      </c>
      <c r="W13" s="80">
        <f>V13-U13</f>
        <v>-6713.970000000001</v>
      </c>
    </row>
    <row r="14" spans="1:23" ht="15.75">
      <c r="A14" s="81" t="s">
        <v>33</v>
      </c>
      <c r="B14" s="15"/>
      <c r="C14" s="15"/>
      <c r="D14" s="15"/>
      <c r="E14" s="15"/>
      <c r="F14" s="63">
        <v>50000</v>
      </c>
      <c r="G14" s="27">
        <f aca="true" t="shared" si="3" ref="G14:G33">F14/12</f>
        <v>4166.666666666667</v>
      </c>
      <c r="H14" s="82"/>
      <c r="I14" s="83">
        <f>'[1]программ обеспечение'!B15</f>
        <v>7000</v>
      </c>
      <c r="J14" s="83">
        <f>'[1]программ обеспечение'!C15</f>
        <v>0</v>
      </c>
      <c r="K14" s="83">
        <f>'[1]программ обеспечение'!D15</f>
        <v>0</v>
      </c>
      <c r="L14" s="83">
        <f>'[1]программ обеспечение'!E15</f>
        <v>0</v>
      </c>
      <c r="M14" s="83">
        <f>'[1]программ обеспечение'!F15</f>
        <v>0</v>
      </c>
      <c r="N14" s="83">
        <f>'[1]программ обеспечение'!G15</f>
        <v>0</v>
      </c>
      <c r="O14" s="79">
        <f>'[1]программ обеспечение'!H15</f>
        <v>0</v>
      </c>
      <c r="P14" s="79">
        <f>'[1]программ обеспечение'!I15</f>
        <v>0</v>
      </c>
      <c r="Q14" s="79">
        <f>'[1]программ обеспечение'!J15</f>
        <v>0</v>
      </c>
      <c r="R14" s="79">
        <f>'[1]программ обеспечение'!K15</f>
        <v>0</v>
      </c>
      <c r="S14" s="79">
        <f>'[1]программ обеспечение'!L15</f>
        <v>0</v>
      </c>
      <c r="T14" s="79">
        <f>'[1]программ обеспечение'!M15</f>
        <v>0</v>
      </c>
      <c r="U14" s="33">
        <f t="shared" si="2"/>
        <v>7000</v>
      </c>
      <c r="V14" s="34">
        <f aca="true" t="shared" si="4" ref="V14:V28">G14*$V$2</f>
        <v>8333.333333333334</v>
      </c>
      <c r="W14" s="80">
        <f aca="true" t="shared" si="5" ref="W14:W28">V14-U14</f>
        <v>1333.333333333334</v>
      </c>
    </row>
    <row r="15" spans="1:23" ht="15.75">
      <c r="A15" s="77" t="s">
        <v>34</v>
      </c>
      <c r="B15" s="78"/>
      <c r="C15" s="78"/>
      <c r="D15" s="78"/>
      <c r="E15" s="84"/>
      <c r="F15" s="26">
        <v>100000</v>
      </c>
      <c r="G15" s="27">
        <f t="shared" si="3"/>
        <v>8333.333333333334</v>
      </c>
      <c r="H15" s="37"/>
      <c r="I15" s="79">
        <f>'[1]услуги связи'!B7</f>
        <v>13213.33</v>
      </c>
      <c r="J15" s="79">
        <f>'[1]услуги связи'!C7</f>
        <v>20000</v>
      </c>
      <c r="K15" s="79">
        <f>'[1]услуги связи'!D7</f>
        <v>0</v>
      </c>
      <c r="L15" s="79">
        <f>'[1]услуги связи'!E7</f>
        <v>0</v>
      </c>
      <c r="M15" s="79">
        <f>'[1]услуги связи'!F7</f>
        <v>0</v>
      </c>
      <c r="N15" s="79">
        <f>'[1]услуги связи'!G7</f>
        <v>0</v>
      </c>
      <c r="O15" s="79">
        <f>'[1]услуги связи'!H7</f>
        <v>0</v>
      </c>
      <c r="P15" s="79">
        <f>'[1]услуги связи'!I7</f>
        <v>0</v>
      </c>
      <c r="Q15" s="79">
        <f>'[1]услуги связи'!J7</f>
        <v>0</v>
      </c>
      <c r="R15" s="79">
        <f>'[1]услуги связи'!K7</f>
        <v>0</v>
      </c>
      <c r="S15" s="79">
        <f>'[1]услуги связи'!L7</f>
        <v>0</v>
      </c>
      <c r="T15" s="79">
        <f>'[1]услуги связи'!M7</f>
        <v>0</v>
      </c>
      <c r="U15" s="33">
        <f t="shared" si="2"/>
        <v>33213.33</v>
      </c>
      <c r="V15" s="34">
        <f t="shared" si="4"/>
        <v>16666.666666666668</v>
      </c>
      <c r="W15" s="80">
        <f t="shared" si="5"/>
        <v>-16546.663333333334</v>
      </c>
    </row>
    <row r="16" spans="1:23" ht="15.75">
      <c r="A16" s="81" t="s">
        <v>35</v>
      </c>
      <c r="B16" s="15"/>
      <c r="C16" s="15"/>
      <c r="D16" s="15"/>
      <c r="E16" s="85"/>
      <c r="F16" s="63">
        <v>7500000</v>
      </c>
      <c r="G16" s="27">
        <f t="shared" si="3"/>
        <v>625000</v>
      </c>
      <c r="H16" s="82"/>
      <c r="I16" s="83">
        <f>'[1]з пл'!B6</f>
        <v>607993.309</v>
      </c>
      <c r="J16" s="83">
        <f>'[1]з пл'!C6</f>
        <v>847319.86</v>
      </c>
      <c r="K16" s="83">
        <f>'[1]з пл'!D6</f>
        <v>0</v>
      </c>
      <c r="L16" s="83">
        <f>'[1]з пл'!E6</f>
        <v>0</v>
      </c>
      <c r="M16" s="86">
        <f>'[1]з пл'!F6</f>
        <v>0</v>
      </c>
      <c r="N16" s="83">
        <f>'[1]з пл'!G6</f>
        <v>0</v>
      </c>
      <c r="O16" s="79">
        <f>'[1]з пл'!H6</f>
        <v>0</v>
      </c>
      <c r="P16" s="79">
        <f>'[1]з пл'!I6</f>
        <v>0</v>
      </c>
      <c r="Q16" s="79">
        <f>'[1]з пл'!J6</f>
        <v>0</v>
      </c>
      <c r="R16" s="79">
        <f>'[1]з пл'!K6</f>
        <v>0</v>
      </c>
      <c r="S16" s="79">
        <f>'[1]з пл'!L6</f>
        <v>0</v>
      </c>
      <c r="T16" s="79">
        <f>'[1]з пл'!M6</f>
        <v>0</v>
      </c>
      <c r="U16" s="33">
        <f>SUM(I16:T16)</f>
        <v>1455313.169</v>
      </c>
      <c r="V16" s="34">
        <f t="shared" si="4"/>
        <v>1250000</v>
      </c>
      <c r="W16" s="80">
        <f t="shared" si="5"/>
        <v>-205313.169</v>
      </c>
    </row>
    <row r="17" spans="1:23" ht="15.75">
      <c r="A17" s="81" t="s">
        <v>36</v>
      </c>
      <c r="B17" s="15"/>
      <c r="C17" s="15"/>
      <c r="D17" s="15"/>
      <c r="E17" s="15"/>
      <c r="F17" s="63">
        <v>500000</v>
      </c>
      <c r="G17" s="27">
        <f t="shared" si="3"/>
        <v>41666.666666666664</v>
      </c>
      <c r="H17" s="82"/>
      <c r="I17" s="83">
        <f>'[1]премиальный фонд'!B5</f>
        <v>82861.11</v>
      </c>
      <c r="J17" s="83">
        <f>'[1]премиальный фонд'!C5</f>
        <v>6640.63</v>
      </c>
      <c r="K17" s="83">
        <f>'[1]премиальный фонд'!D5</f>
        <v>0</v>
      </c>
      <c r="L17" s="83">
        <f>'[1]премиальный фонд'!E5</f>
        <v>0</v>
      </c>
      <c r="M17" s="86">
        <f>'[1]премиальный фонд'!F5</f>
        <v>0</v>
      </c>
      <c r="N17" s="83">
        <f>'[1]премиальный фонд'!G5</f>
        <v>0</v>
      </c>
      <c r="O17" s="83">
        <f>'[1]премиальный фонд'!H5</f>
        <v>0</v>
      </c>
      <c r="P17" s="83">
        <f>'[1]премиальный фонд'!I5</f>
        <v>0</v>
      </c>
      <c r="Q17" s="83">
        <f>'[1]премиальный фонд'!J5</f>
        <v>0</v>
      </c>
      <c r="R17" s="83">
        <f>'[1]премиальный фонд'!K5</f>
        <v>0</v>
      </c>
      <c r="S17" s="79">
        <f>'[1]премиальный фонд'!L5</f>
        <v>0</v>
      </c>
      <c r="T17" s="79">
        <f>'[1]премиальный фонд'!M5</f>
        <v>0</v>
      </c>
      <c r="U17" s="33">
        <f t="shared" si="2"/>
        <v>89501.74</v>
      </c>
      <c r="V17" s="34">
        <f t="shared" si="4"/>
        <v>83333.33333333333</v>
      </c>
      <c r="W17" s="80">
        <f t="shared" si="5"/>
        <v>-6168.406666666677</v>
      </c>
    </row>
    <row r="18" spans="1:23" ht="15.75">
      <c r="A18" s="81" t="s">
        <v>37</v>
      </c>
      <c r="B18" s="15"/>
      <c r="C18" s="15"/>
      <c r="D18" s="15"/>
      <c r="E18" s="15"/>
      <c r="F18" s="63">
        <v>2420000</v>
      </c>
      <c r="G18" s="27">
        <f t="shared" si="3"/>
        <v>201666.66666666666</v>
      </c>
      <c r="H18" s="82"/>
      <c r="I18" s="83">
        <f>'[1]налог с ФОТ'!B5</f>
        <v>180380.46</v>
      </c>
      <c r="J18" s="83">
        <f>'[1]налог с ФОТ'!C5</f>
        <v>181978.21000000002</v>
      </c>
      <c r="K18" s="83">
        <f>'[1]налог с ФОТ'!D5</f>
        <v>0</v>
      </c>
      <c r="L18" s="83">
        <f>'[1]налог с ФОТ'!E5</f>
        <v>0</v>
      </c>
      <c r="M18" s="86">
        <f>'[1]налог с ФОТ'!F5</f>
        <v>0</v>
      </c>
      <c r="N18" s="83">
        <f>'[1]налог с ФОТ'!G5</f>
        <v>0</v>
      </c>
      <c r="O18" s="83">
        <f>'[1]налог с ФОТ'!H5</f>
        <v>0</v>
      </c>
      <c r="P18" s="83">
        <f>'[1]налог с ФОТ'!I5</f>
        <v>0</v>
      </c>
      <c r="Q18" s="83">
        <f>'[1]налог с ФОТ'!J5</f>
        <v>0</v>
      </c>
      <c r="R18" s="83">
        <f>'[1]налог с ФОТ'!K5</f>
        <v>0</v>
      </c>
      <c r="S18" s="79">
        <f>'[1]налог с ФОТ'!L5</f>
        <v>0</v>
      </c>
      <c r="T18" s="79">
        <f>'[1]налог с ФОТ'!M5</f>
        <v>0</v>
      </c>
      <c r="U18" s="33">
        <f t="shared" si="2"/>
        <v>362358.67000000004</v>
      </c>
      <c r="V18" s="34">
        <f t="shared" si="4"/>
        <v>403333.3333333333</v>
      </c>
      <c r="W18" s="80">
        <f t="shared" si="5"/>
        <v>40974.66333333327</v>
      </c>
    </row>
    <row r="19" spans="1:23" ht="15.75">
      <c r="A19" s="81" t="s">
        <v>38</v>
      </c>
      <c r="B19" s="15"/>
      <c r="C19" s="15"/>
      <c r="D19" s="15"/>
      <c r="E19" s="15"/>
      <c r="F19" s="63">
        <v>150000</v>
      </c>
      <c r="G19" s="27">
        <f t="shared" si="3"/>
        <v>12500</v>
      </c>
      <c r="H19" s="82"/>
      <c r="I19" s="83">
        <f>'[1]приобрт инвентаря и оборуд'!B13</f>
        <v>0</v>
      </c>
      <c r="J19" s="83">
        <f>'[1]приобрт инвентаря и оборуд'!C13</f>
        <v>0</v>
      </c>
      <c r="K19" s="83">
        <f>'[1]приобрт инвентаря и оборуд'!D13</f>
        <v>0</v>
      </c>
      <c r="L19" s="83">
        <f>'[1]приобрт инвентаря и оборуд'!E13</f>
        <v>0</v>
      </c>
      <c r="M19" s="83">
        <f>'[1]приобрт инвентаря и оборуд'!F13</f>
        <v>0</v>
      </c>
      <c r="N19" s="83">
        <f>'[1]приобрт инвентаря и оборуд'!G13</f>
        <v>0</v>
      </c>
      <c r="O19" s="83">
        <f>'[1]приобрт инвентаря и оборуд'!H13</f>
        <v>0</v>
      </c>
      <c r="P19" s="83">
        <f>'[1]приобрт инвентаря и оборуд'!I13</f>
        <v>0</v>
      </c>
      <c r="Q19" s="83">
        <f>'[1]приобрт инвентаря и оборуд'!J13</f>
        <v>0</v>
      </c>
      <c r="R19" s="83">
        <f>'[1]приобрт инвентаря и оборуд'!K13</f>
        <v>0</v>
      </c>
      <c r="S19" s="83">
        <f>'[1]приобрт инвентаря и оборуд'!L13</f>
        <v>0</v>
      </c>
      <c r="T19" s="83">
        <f>'[1]приобрт инвентаря и оборуд'!M13</f>
        <v>0</v>
      </c>
      <c r="U19" s="33">
        <f t="shared" si="2"/>
        <v>0</v>
      </c>
      <c r="V19" s="34">
        <f t="shared" si="4"/>
        <v>25000</v>
      </c>
      <c r="W19" s="80">
        <f t="shared" si="5"/>
        <v>25000</v>
      </c>
    </row>
    <row r="20" spans="1:23" ht="15.75">
      <c r="A20" s="77" t="s">
        <v>39</v>
      </c>
      <c r="B20" s="78"/>
      <c r="C20" s="78"/>
      <c r="D20" s="78"/>
      <c r="E20" s="78"/>
      <c r="F20" s="26">
        <v>3900000</v>
      </c>
      <c r="G20" s="27">
        <f t="shared" si="3"/>
        <v>325000</v>
      </c>
      <c r="H20" s="37"/>
      <c r="I20" s="79">
        <f>'[1]вывоз мусора'!B10</f>
        <v>430000</v>
      </c>
      <c r="J20" s="79">
        <f>'[1]вывоз мусора'!C10</f>
        <v>340000</v>
      </c>
      <c r="K20" s="79">
        <f>'[1]вывоз мусора'!D10</f>
        <v>0</v>
      </c>
      <c r="L20" s="79">
        <f>'[1]вывоз мусора'!E10</f>
        <v>0</v>
      </c>
      <c r="M20" s="79">
        <f>'[1]вывоз мусора'!F10</f>
        <v>0</v>
      </c>
      <c r="N20" s="79">
        <f>'[1]вывоз мусора'!G10</f>
        <v>0</v>
      </c>
      <c r="O20" s="79">
        <f>'[1]вывоз мусора'!H10</f>
        <v>0</v>
      </c>
      <c r="P20" s="79">
        <f>'[1]вывоз мусора'!I10</f>
        <v>0</v>
      </c>
      <c r="Q20" s="79">
        <f>'[1]вывоз мусора'!J10</f>
        <v>0</v>
      </c>
      <c r="R20" s="79">
        <f>'[1]вывоз мусора'!K10</f>
        <v>0</v>
      </c>
      <c r="S20" s="79">
        <f>'[1]вывоз мусора'!L10</f>
        <v>0</v>
      </c>
      <c r="T20" s="79">
        <f>'[1]вывоз мусора'!M10</f>
        <v>0</v>
      </c>
      <c r="U20" s="33">
        <f t="shared" si="2"/>
        <v>770000</v>
      </c>
      <c r="V20" s="34">
        <f>G20*$V$2</f>
        <v>650000</v>
      </c>
      <c r="W20" s="80">
        <f t="shared" si="5"/>
        <v>-120000</v>
      </c>
    </row>
    <row r="21" spans="1:23" ht="15.75">
      <c r="A21" s="77" t="s">
        <v>40</v>
      </c>
      <c r="B21" s="78"/>
      <c r="C21" s="78"/>
      <c r="D21" s="78"/>
      <c r="E21" s="84"/>
      <c r="F21" s="26">
        <v>6210000</v>
      </c>
      <c r="G21" s="27">
        <f t="shared" si="3"/>
        <v>517500</v>
      </c>
      <c r="H21" s="37"/>
      <c r="I21" s="79">
        <f>'[1]сод охраны'!B7</f>
        <v>0</v>
      </c>
      <c r="J21" s="79">
        <f>'[1]сод охраны'!C7</f>
        <v>517121.4</v>
      </c>
      <c r="K21" s="79">
        <f>'[1]сод охраны'!D7</f>
        <v>0</v>
      </c>
      <c r="L21" s="79">
        <f>'[1]сод охраны'!E7</f>
        <v>0</v>
      </c>
      <c r="M21" s="79">
        <f>'[1]сод охраны'!F7</f>
        <v>0</v>
      </c>
      <c r="N21" s="79">
        <f>'[1]сод охраны'!G7</f>
        <v>0</v>
      </c>
      <c r="O21" s="79">
        <f>'[1]сод охраны'!H7</f>
        <v>0</v>
      </c>
      <c r="P21" s="79">
        <f>'[1]сод охраны'!I7</f>
        <v>0</v>
      </c>
      <c r="Q21" s="79">
        <f>'[1]сод охраны'!J7</f>
        <v>0</v>
      </c>
      <c r="R21" s="79">
        <f>'[1]сод охраны'!K7</f>
        <v>0</v>
      </c>
      <c r="S21" s="79">
        <f>'[1]сод охраны'!L7</f>
        <v>0</v>
      </c>
      <c r="T21" s="79">
        <f>'[1]сод охраны'!M7</f>
        <v>0</v>
      </c>
      <c r="U21" s="33">
        <f t="shared" si="2"/>
        <v>517121.4</v>
      </c>
      <c r="V21" s="34">
        <f t="shared" si="4"/>
        <v>1035000</v>
      </c>
      <c r="W21" s="80">
        <f t="shared" si="5"/>
        <v>517878.6</v>
      </c>
    </row>
    <row r="22" spans="1:23" ht="15.75">
      <c r="A22" s="81" t="s">
        <v>41</v>
      </c>
      <c r="B22" s="15"/>
      <c r="C22" s="15"/>
      <c r="D22" s="15"/>
      <c r="E22" s="15"/>
      <c r="F22" s="63">
        <v>250000</v>
      </c>
      <c r="G22" s="27">
        <f t="shared" si="3"/>
        <v>20833.333333333332</v>
      </c>
      <c r="H22" s="82"/>
      <c r="I22" s="83">
        <f>'[1]содерж газ оборуд'!B6</f>
        <v>20697.67</v>
      </c>
      <c r="J22" s="83">
        <f>'[1]содерж газ оборуд'!C6</f>
        <v>20697.67</v>
      </c>
      <c r="K22" s="83">
        <f>'[1]содерж газ оборуд'!D6</f>
        <v>0</v>
      </c>
      <c r="L22" s="83">
        <f>'[1]содерж газ оборуд'!E6</f>
        <v>0</v>
      </c>
      <c r="M22" s="83">
        <f>'[1]содерж газ оборуд'!F6</f>
        <v>0</v>
      </c>
      <c r="N22" s="83">
        <f>'[1]содерж газ оборуд'!G6</f>
        <v>0</v>
      </c>
      <c r="O22" s="83">
        <f>'[1]содерж газ оборуд'!H6</f>
        <v>0</v>
      </c>
      <c r="P22" s="83">
        <f>'[1]содерж газ оборуд'!I6</f>
        <v>0</v>
      </c>
      <c r="Q22" s="83">
        <f>'[1]содерж газ оборуд'!J6</f>
        <v>0</v>
      </c>
      <c r="R22" s="83">
        <f>'[1]содерж газ оборуд'!K6</f>
        <v>0</v>
      </c>
      <c r="S22" s="83">
        <f>'[1]содерж газ оборуд'!L6</f>
        <v>0</v>
      </c>
      <c r="T22" s="83">
        <f>'[1]содерж газ оборуд'!M6</f>
        <v>0</v>
      </c>
      <c r="U22" s="33">
        <f t="shared" si="2"/>
        <v>41395.34</v>
      </c>
      <c r="V22" s="34">
        <f t="shared" si="4"/>
        <v>41666.666666666664</v>
      </c>
      <c r="W22" s="80">
        <f t="shared" si="5"/>
        <v>271.32666666666773</v>
      </c>
    </row>
    <row r="23" spans="1:23" ht="15.75">
      <c r="A23" s="77" t="s">
        <v>42</v>
      </c>
      <c r="B23" s="78"/>
      <c r="C23" s="78"/>
      <c r="D23" s="78"/>
      <c r="E23" s="78"/>
      <c r="F23" s="26">
        <v>400000</v>
      </c>
      <c r="G23" s="27">
        <f t="shared" si="3"/>
        <v>33333.333333333336</v>
      </c>
      <c r="H23" s="37"/>
      <c r="I23" s="79">
        <f>'[1]сод сетей водоснабжения'!B26</f>
        <v>0</v>
      </c>
      <c r="J23" s="79">
        <f>'[1]сод сетей водоснабжения'!C26</f>
        <v>32951</v>
      </c>
      <c r="K23" s="79">
        <f>'[1]сод сетей водоснабжения'!D26</f>
        <v>0</v>
      </c>
      <c r="L23" s="79">
        <f>'[1]сод сетей водоснабжения'!E26</f>
        <v>0</v>
      </c>
      <c r="M23" s="79">
        <f>'[1]сод сетей водоснабжения'!F26</f>
        <v>0</v>
      </c>
      <c r="N23" s="79">
        <f>'[1]сод сетей водоснабжения'!G26</f>
        <v>0</v>
      </c>
      <c r="O23" s="79">
        <f>'[1]сод сетей водоснабжения'!H26</f>
        <v>0</v>
      </c>
      <c r="P23" s="79">
        <f>'[1]сод сетей водоснабжения'!I26</f>
        <v>0</v>
      </c>
      <c r="Q23" s="79">
        <f>'[1]сод сетей водоснабжения'!J26</f>
        <v>0</v>
      </c>
      <c r="R23" s="79">
        <f>'[1]сод сетей водоснабжения'!K26</f>
        <v>0</v>
      </c>
      <c r="S23" s="79">
        <f>'[1]сод сетей водоснабжения'!L26</f>
        <v>0</v>
      </c>
      <c r="T23" s="79">
        <f>'[1]сод сетей водоснабжения'!M26</f>
        <v>0</v>
      </c>
      <c r="U23" s="33">
        <f t="shared" si="2"/>
        <v>32951</v>
      </c>
      <c r="V23" s="34">
        <f t="shared" si="4"/>
        <v>66666.66666666667</v>
      </c>
      <c r="W23" s="80">
        <f t="shared" si="5"/>
        <v>33715.66666666667</v>
      </c>
    </row>
    <row r="24" spans="1:23" ht="15.75">
      <c r="A24" s="77" t="s">
        <v>43</v>
      </c>
      <c r="B24" s="78"/>
      <c r="C24" s="78"/>
      <c r="D24" s="78"/>
      <c r="E24" s="78"/>
      <c r="F24" s="26">
        <v>250000</v>
      </c>
      <c r="G24" s="27">
        <f t="shared" si="3"/>
        <v>20833.333333333332</v>
      </c>
      <c r="H24" s="37"/>
      <c r="I24" s="79">
        <f>'[1]сод сетей канализации'!B18</f>
        <v>1565</v>
      </c>
      <c r="J24" s="79">
        <f>'[1]сод сетей канализации'!C18</f>
        <v>31275</v>
      </c>
      <c r="K24" s="79">
        <f>'[1]сод сетей канализации'!D18</f>
        <v>0</v>
      </c>
      <c r="L24" s="79">
        <f>'[1]сод сетей канализации'!E18</f>
        <v>0</v>
      </c>
      <c r="M24" s="79">
        <f>'[1]сод сетей канализации'!F18</f>
        <v>0</v>
      </c>
      <c r="N24" s="79">
        <f>'[1]сод сетей канализации'!G18</f>
        <v>0</v>
      </c>
      <c r="O24" s="79">
        <f>'[1]сод сетей канализации'!H18</f>
        <v>0</v>
      </c>
      <c r="P24" s="79">
        <f>'[1]сод сетей канализации'!I18</f>
        <v>0</v>
      </c>
      <c r="Q24" s="79">
        <f>'[1]сод сетей канализации'!J18</f>
        <v>0</v>
      </c>
      <c r="R24" s="79">
        <f>'[1]сод сетей канализации'!K18</f>
        <v>0</v>
      </c>
      <c r="S24" s="79">
        <f>'[1]сод сетей канализации'!L18</f>
        <v>0</v>
      </c>
      <c r="T24" s="79">
        <f>'[1]сод сетей канализации'!M18</f>
        <v>0</v>
      </c>
      <c r="U24" s="33">
        <f t="shared" si="2"/>
        <v>32840</v>
      </c>
      <c r="V24" s="34">
        <f t="shared" si="4"/>
        <v>41666.666666666664</v>
      </c>
      <c r="W24" s="80">
        <f t="shared" si="5"/>
        <v>8826.666666666664</v>
      </c>
    </row>
    <row r="25" spans="1:23" ht="15.75">
      <c r="A25" s="77" t="s">
        <v>44</v>
      </c>
      <c r="B25" s="78"/>
      <c r="C25" s="78"/>
      <c r="D25" s="78"/>
      <c r="E25" s="78"/>
      <c r="F25" s="26">
        <v>150000</v>
      </c>
      <c r="G25" s="27">
        <f t="shared" si="3"/>
        <v>12500</v>
      </c>
      <c r="H25" s="37"/>
      <c r="I25" s="79">
        <f>'[1]ремонт канализации'!B21</f>
        <v>0</v>
      </c>
      <c r="J25" s="79">
        <f>'[1]ремонт канализации'!C21</f>
        <v>16300</v>
      </c>
      <c r="K25" s="79">
        <f>'[1]ремонт канализации'!D21</f>
        <v>0</v>
      </c>
      <c r="L25" s="79">
        <f>'[1]ремонт канализации'!E21</f>
        <v>0</v>
      </c>
      <c r="M25" s="79">
        <f>'[1]ремонт канализации'!F21</f>
        <v>0</v>
      </c>
      <c r="N25" s="79">
        <f>'[1]ремонт канализации'!G21</f>
        <v>0</v>
      </c>
      <c r="O25" s="79">
        <f>'[1]ремонт канализации'!H21</f>
        <v>0</v>
      </c>
      <c r="P25" s="79">
        <f>'[1]ремонт канализации'!I21</f>
        <v>0</v>
      </c>
      <c r="Q25" s="79">
        <f>'[1]ремонт канализации'!J21</f>
        <v>0</v>
      </c>
      <c r="R25" s="79">
        <f>'[1]ремонт канализации'!K21</f>
        <v>0</v>
      </c>
      <c r="S25" s="79">
        <f>'[1]ремонт канализации'!L21</f>
        <v>0</v>
      </c>
      <c r="T25" s="79">
        <f>'[1]ремонт канализации'!M21</f>
        <v>0</v>
      </c>
      <c r="U25" s="33">
        <f t="shared" si="2"/>
        <v>16300</v>
      </c>
      <c r="V25" s="34">
        <f t="shared" si="4"/>
        <v>25000</v>
      </c>
      <c r="W25" s="80">
        <f t="shared" si="5"/>
        <v>8700</v>
      </c>
    </row>
    <row r="26" spans="1:23" ht="15.75">
      <c r="A26" s="77" t="s">
        <v>45</v>
      </c>
      <c r="B26" s="78"/>
      <c r="C26" s="78"/>
      <c r="D26" s="78"/>
      <c r="E26" s="78"/>
      <c r="F26" s="26">
        <v>150000</v>
      </c>
      <c r="G26" s="27">
        <f t="shared" si="3"/>
        <v>12500</v>
      </c>
      <c r="H26" s="37"/>
      <c r="I26" s="79">
        <f>'[1]сод сетей эл.снабж'!B20</f>
        <v>2498.2</v>
      </c>
      <c r="J26" s="79">
        <f>'[1]сод сетей эл.снабж'!C20</f>
        <v>9360</v>
      </c>
      <c r="K26" s="79">
        <f>'[1]сод сетей эл.снабж'!D20</f>
        <v>0</v>
      </c>
      <c r="L26" s="79">
        <f>'[1]сод сетей эл.снабж'!E20</f>
        <v>0</v>
      </c>
      <c r="M26" s="79">
        <f>'[1]сод сетей эл.снабж'!F20</f>
        <v>0</v>
      </c>
      <c r="N26" s="79">
        <f>'[1]сод сетей эл.снабж'!G20</f>
        <v>0</v>
      </c>
      <c r="O26" s="79">
        <f>'[1]сод сетей эл.снабж'!H20</f>
        <v>0</v>
      </c>
      <c r="P26" s="79">
        <f>'[1]сод сетей эл.снабж'!I20</f>
        <v>0</v>
      </c>
      <c r="Q26" s="79">
        <f>'[1]сод сетей эл.снабж'!J20</f>
        <v>0</v>
      </c>
      <c r="R26" s="79">
        <f>'[1]сод сетей эл.снабж'!K20</f>
        <v>0</v>
      </c>
      <c r="S26" s="79">
        <f>'[1]сод сетей эл.снабж'!L20</f>
        <v>0</v>
      </c>
      <c r="T26" s="79">
        <f>'[1]сод сетей эл.снабж'!M20</f>
        <v>0</v>
      </c>
      <c r="U26" s="33">
        <f t="shared" si="2"/>
        <v>11858.2</v>
      </c>
      <c r="V26" s="34">
        <f t="shared" si="4"/>
        <v>25000</v>
      </c>
      <c r="W26" s="80">
        <f t="shared" si="5"/>
        <v>13141.8</v>
      </c>
    </row>
    <row r="27" spans="1:23" ht="15.75">
      <c r="A27" s="77" t="s">
        <v>46</v>
      </c>
      <c r="B27" s="78"/>
      <c r="C27" s="78"/>
      <c r="D27" s="78"/>
      <c r="E27" s="78"/>
      <c r="F27" s="26">
        <v>2300000</v>
      </c>
      <c r="G27" s="27">
        <f t="shared" si="3"/>
        <v>191666.66666666666</v>
      </c>
      <c r="H27" s="37"/>
      <c r="I27" s="79">
        <f>'[1]эл.эн на общ нужды'!B6</f>
        <v>131952.95</v>
      </c>
      <c r="J27" s="79">
        <f>'[1]эл.эн на общ нужды'!C6</f>
        <v>119523.9</v>
      </c>
      <c r="K27" s="79">
        <f>'[1]эл.эн на общ нужды'!D6</f>
        <v>0</v>
      </c>
      <c r="L27" s="79">
        <f>'[1]эл.эн на общ нужды'!E6</f>
        <v>0</v>
      </c>
      <c r="M27" s="79">
        <f>'[1]эл.эн на общ нужды'!F6</f>
        <v>0</v>
      </c>
      <c r="N27" s="79">
        <f>'[1]эл.эн на общ нужды'!G6</f>
        <v>0</v>
      </c>
      <c r="O27" s="79">
        <f>'[1]эл.эн на общ нужды'!H6</f>
        <v>0</v>
      </c>
      <c r="P27" s="79">
        <f>'[1]эл.эн на общ нужды'!I6</f>
        <v>0</v>
      </c>
      <c r="Q27" s="79">
        <f>'[1]эл.эн на общ нужды'!J6</f>
        <v>0</v>
      </c>
      <c r="R27" s="79">
        <f>'[1]эл.эн на общ нужды'!K6</f>
        <v>0</v>
      </c>
      <c r="S27" s="79">
        <f>'[1]эл.эн на общ нужды'!L6</f>
        <v>0</v>
      </c>
      <c r="T27" s="79">
        <f>'[1]эл.эн на общ нужды'!M6</f>
        <v>0</v>
      </c>
      <c r="U27" s="33">
        <f t="shared" si="2"/>
        <v>251476.85</v>
      </c>
      <c r="V27" s="34">
        <f t="shared" si="4"/>
        <v>383333.3333333333</v>
      </c>
      <c r="W27" s="80">
        <f t="shared" si="5"/>
        <v>131856.4833333333</v>
      </c>
    </row>
    <row r="28" spans="1:23" ht="15.75">
      <c r="A28" s="77" t="s">
        <v>47</v>
      </c>
      <c r="B28" s="78"/>
      <c r="C28" s="78"/>
      <c r="D28" s="78"/>
      <c r="E28" s="78"/>
      <c r="F28" s="26">
        <v>250000</v>
      </c>
      <c r="G28" s="27">
        <f t="shared" si="3"/>
        <v>20833.333333333332</v>
      </c>
      <c r="H28" s="37"/>
      <c r="I28" s="79">
        <f>'[1]содерж дорог'!B33</f>
        <v>35610</v>
      </c>
      <c r="J28" s="79">
        <f>'[1]содерж дорог'!C33</f>
        <v>44383.6</v>
      </c>
      <c r="K28" s="79">
        <f>'[1]содерж дорог'!D33</f>
        <v>0</v>
      </c>
      <c r="L28" s="79">
        <f>'[1]содерж дорог'!E33</f>
        <v>0</v>
      </c>
      <c r="M28" s="79">
        <f>'[1]содерж дорог'!F33</f>
        <v>0</v>
      </c>
      <c r="N28" s="79">
        <f>'[1]содерж дорог'!G33</f>
        <v>0</v>
      </c>
      <c r="O28" s="79">
        <f>'[1]содерж дорог'!H33</f>
        <v>0</v>
      </c>
      <c r="P28" s="79">
        <f>'[1]содерж дорог'!I33</f>
        <v>0</v>
      </c>
      <c r="Q28" s="79">
        <f>'[1]содерж дорог'!J33</f>
        <v>0</v>
      </c>
      <c r="R28" s="79">
        <f>'[1]содерж дорог'!K33</f>
        <v>0</v>
      </c>
      <c r="S28" s="79">
        <f>'[1]содерж дорог'!L33</f>
        <v>0</v>
      </c>
      <c r="T28" s="79">
        <f>'[1]содерж дорог'!M33</f>
        <v>0</v>
      </c>
      <c r="U28" s="33">
        <f t="shared" si="2"/>
        <v>79993.6</v>
      </c>
      <c r="V28" s="34">
        <f t="shared" si="4"/>
        <v>41666.666666666664</v>
      </c>
      <c r="W28" s="80">
        <f t="shared" si="5"/>
        <v>-38326.93333333334</v>
      </c>
    </row>
    <row r="29" spans="1:23" ht="15.75">
      <c r="A29" s="77" t="s">
        <v>48</v>
      </c>
      <c r="B29" s="78"/>
      <c r="C29" s="78"/>
      <c r="D29" s="78"/>
      <c r="E29" s="78"/>
      <c r="F29" s="26">
        <v>250000</v>
      </c>
      <c r="G29" s="27">
        <f>F29/12</f>
        <v>20833.333333333332</v>
      </c>
      <c r="H29" s="37"/>
      <c r="I29" s="79">
        <f>'[1]благоустройство'!B27</f>
        <v>51273</v>
      </c>
      <c r="J29" s="79">
        <f>'[1]благоустройство'!C27</f>
        <v>4473.62</v>
      </c>
      <c r="K29" s="79">
        <f>'[1]благоустройство'!D27</f>
        <v>0</v>
      </c>
      <c r="L29" s="79">
        <f>'[1]благоустройство'!E27</f>
        <v>0</v>
      </c>
      <c r="M29" s="79">
        <f>'[1]благоустройство'!F27</f>
        <v>0</v>
      </c>
      <c r="N29" s="79">
        <f>'[1]благоустройство'!G27</f>
        <v>0</v>
      </c>
      <c r="O29" s="79">
        <f>'[1]благоустройство'!H27</f>
        <v>0</v>
      </c>
      <c r="P29" s="79">
        <f>'[1]благоустройство'!I27</f>
        <v>0</v>
      </c>
      <c r="Q29" s="79">
        <f>'[1]благоустройство'!J27</f>
        <v>0</v>
      </c>
      <c r="R29" s="79">
        <f>'[1]благоустройство'!K27</f>
        <v>0</v>
      </c>
      <c r="S29" s="79">
        <f>'[1]благоустройство'!L27</f>
        <v>0</v>
      </c>
      <c r="T29" s="79">
        <f>'[1]благоустройство'!M27</f>
        <v>0</v>
      </c>
      <c r="U29" s="33">
        <f>SUM(I29:T29)</f>
        <v>55746.62</v>
      </c>
      <c r="V29" s="34">
        <f>G29*$V$2</f>
        <v>41666.666666666664</v>
      </c>
      <c r="W29" s="80">
        <f>V29-U29</f>
        <v>-14079.953333333338</v>
      </c>
    </row>
    <row r="30" spans="1:23" ht="15.75">
      <c r="A30" s="77" t="s">
        <v>49</v>
      </c>
      <c r="B30" s="78"/>
      <c r="C30" s="78"/>
      <c r="D30" s="78"/>
      <c r="E30" s="78"/>
      <c r="F30" s="26">
        <v>650000</v>
      </c>
      <c r="G30" s="27" t="s">
        <v>50</v>
      </c>
      <c r="H30" s="37"/>
      <c r="I30" s="79">
        <f>'[1]ямочный ремонт'!B7</f>
        <v>0</v>
      </c>
      <c r="J30" s="79">
        <f>'[1]ямочный ремонт'!C7</f>
        <v>161813.73</v>
      </c>
      <c r="K30" s="79">
        <f>'[1]ямочный ремонт'!D7</f>
        <v>0</v>
      </c>
      <c r="L30" s="79">
        <f>'[1]ямочный ремонт'!E7</f>
        <v>0</v>
      </c>
      <c r="M30" s="79">
        <f>'[1]ямочный ремонт'!F7</f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7">
        <f t="shared" si="2"/>
        <v>161813.73</v>
      </c>
      <c r="V30" s="88">
        <f>F30</f>
        <v>650000</v>
      </c>
      <c r="W30" s="80">
        <f>V30-U30</f>
        <v>488186.27</v>
      </c>
    </row>
    <row r="31" spans="1:23" ht="15.75">
      <c r="A31" s="77" t="s">
        <v>51</v>
      </c>
      <c r="B31" s="78"/>
      <c r="C31" s="78"/>
      <c r="D31" s="78"/>
      <c r="E31" s="78"/>
      <c r="F31" s="26">
        <v>800000</v>
      </c>
      <c r="G31" s="27" t="s">
        <v>50</v>
      </c>
      <c r="H31" s="37"/>
      <c r="I31" s="79">
        <f>507210</f>
        <v>507210</v>
      </c>
      <c r="J31" s="79">
        <v>75790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7">
        <f t="shared" si="2"/>
        <v>583000</v>
      </c>
      <c r="V31" s="88">
        <f>F31</f>
        <v>800000</v>
      </c>
      <c r="W31" s="80">
        <f>V31-U31</f>
        <v>217000</v>
      </c>
    </row>
    <row r="32" spans="1:23" ht="15.75">
      <c r="A32" s="89" t="s">
        <v>52</v>
      </c>
      <c r="B32" s="90"/>
      <c r="C32" s="90"/>
      <c r="D32" s="90"/>
      <c r="E32" s="90"/>
      <c r="F32" s="91">
        <v>241600</v>
      </c>
      <c r="G32" s="92" t="s">
        <v>50</v>
      </c>
      <c r="H32" s="93"/>
      <c r="I32" s="94">
        <v>0</v>
      </c>
      <c r="J32" s="94">
        <f>25740+3393+234+5967+77000+10150+700+17850+51260+6757+466+11883</f>
        <v>211400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87">
        <f t="shared" si="2"/>
        <v>211400</v>
      </c>
      <c r="V32" s="88">
        <f>F32</f>
        <v>241600</v>
      </c>
      <c r="W32" s="80">
        <f>V32-U32</f>
        <v>30200</v>
      </c>
    </row>
    <row r="33" spans="1:23" ht="16.5" thickBot="1">
      <c r="A33" s="95" t="s">
        <v>53</v>
      </c>
      <c r="B33" s="96"/>
      <c r="C33" s="96"/>
      <c r="D33" s="96"/>
      <c r="E33" s="96"/>
      <c r="F33" s="97">
        <v>1363580</v>
      </c>
      <c r="G33" s="51">
        <f t="shared" si="3"/>
        <v>113631.66666666667</v>
      </c>
      <c r="H33" s="52"/>
      <c r="I33" s="98">
        <f>'[1]резервный фонд'!B29</f>
        <v>22692</v>
      </c>
      <c r="J33" s="98">
        <f>'[1]резервный фонд'!C29</f>
        <v>85301.17</v>
      </c>
      <c r="K33" s="98">
        <f>'[1]резервный фонд'!D29</f>
        <v>0</v>
      </c>
      <c r="L33" s="98">
        <f>'[1]резервный фонд'!E29</f>
        <v>0</v>
      </c>
      <c r="M33" s="98">
        <f>'[1]резервный фонд'!F29</f>
        <v>0</v>
      </c>
      <c r="N33" s="98">
        <f>'[1]резервный фонд'!G29</f>
        <v>0</v>
      </c>
      <c r="O33" s="98">
        <f>'[1]резервный фонд'!H29</f>
        <v>0</v>
      </c>
      <c r="P33" s="98">
        <f>'[1]резервный фонд'!I29</f>
        <v>0</v>
      </c>
      <c r="Q33" s="98">
        <f>'[1]резервный фонд'!J29</f>
        <v>0</v>
      </c>
      <c r="R33" s="98">
        <f>'[1]резервный фонд'!K29</f>
        <v>0</v>
      </c>
      <c r="S33" s="98">
        <f>'[1]резервный фонд'!L29</f>
        <v>0</v>
      </c>
      <c r="T33" s="98">
        <f>'[1]резервный фонд'!M29</f>
        <v>0</v>
      </c>
      <c r="U33" s="57">
        <f t="shared" si="2"/>
        <v>107993.17</v>
      </c>
      <c r="V33" s="57">
        <f>G33*V2</f>
        <v>227263.33333333334</v>
      </c>
      <c r="W33" s="99">
        <f>V33-U33</f>
        <v>119270.16333333334</v>
      </c>
    </row>
    <row r="34" spans="1:23" ht="15.75">
      <c r="A34" s="100" t="s">
        <v>54</v>
      </c>
      <c r="B34" s="101"/>
      <c r="C34" s="101"/>
      <c r="D34" s="101"/>
      <c r="E34" s="102"/>
      <c r="F34" s="63">
        <f>SUM(F13:F33)</f>
        <v>28635180</v>
      </c>
      <c r="G34" s="64">
        <f>SUM(G13:G33)</f>
        <v>2245298.333333333</v>
      </c>
      <c r="H34" s="82"/>
      <c r="I34" s="103">
        <f aca="true" t="shared" si="6" ref="I34:W34">SUM(I13:I33)</f>
        <v>2164232.1689999998</v>
      </c>
      <c r="J34" s="103">
        <f t="shared" si="6"/>
        <v>2788758.62</v>
      </c>
      <c r="K34" s="103">
        <f t="shared" si="6"/>
        <v>0</v>
      </c>
      <c r="L34" s="104">
        <f t="shared" si="6"/>
        <v>0</v>
      </c>
      <c r="M34" s="104">
        <f t="shared" si="6"/>
        <v>0</v>
      </c>
      <c r="N34" s="104">
        <f t="shared" si="6"/>
        <v>0</v>
      </c>
      <c r="O34" s="104">
        <f t="shared" si="6"/>
        <v>0</v>
      </c>
      <c r="P34" s="104">
        <f t="shared" si="6"/>
        <v>0</v>
      </c>
      <c r="Q34" s="104">
        <f t="shared" si="6"/>
        <v>0</v>
      </c>
      <c r="R34" s="104">
        <f t="shared" si="6"/>
        <v>0</v>
      </c>
      <c r="S34" s="104">
        <f t="shared" si="6"/>
        <v>0</v>
      </c>
      <c r="T34" s="104">
        <f t="shared" si="6"/>
        <v>0</v>
      </c>
      <c r="U34" s="67">
        <f t="shared" si="6"/>
        <v>4952990.789000001</v>
      </c>
      <c r="V34" s="67">
        <f t="shared" si="6"/>
        <v>6182196.666666666</v>
      </c>
      <c r="W34" s="67">
        <f t="shared" si="6"/>
        <v>1229205.8776666664</v>
      </c>
    </row>
    <row r="35" spans="1:23" ht="12.75">
      <c r="A35" s="105"/>
      <c r="B35" s="105"/>
      <c r="C35" s="105"/>
      <c r="D35" s="105"/>
      <c r="E35" s="105"/>
      <c r="F35" s="4"/>
      <c r="G35" s="4"/>
      <c r="H35" s="105"/>
      <c r="I35" s="4"/>
      <c r="J35" s="4"/>
      <c r="K35" s="4"/>
      <c r="L35" s="105"/>
      <c r="M35" s="105"/>
      <c r="N35" s="105"/>
      <c r="O35" s="105"/>
      <c r="P35" s="105"/>
      <c r="Q35" s="105"/>
      <c r="R35" s="105"/>
      <c r="S35" s="105"/>
      <c r="T35" s="105"/>
      <c r="U35" s="4"/>
      <c r="V35" s="4"/>
      <c r="W35" s="4"/>
    </row>
    <row r="36" spans="1:23" ht="15.75">
      <c r="A36" s="106" t="s">
        <v>55</v>
      </c>
      <c r="B36" s="107"/>
      <c r="C36" s="107"/>
      <c r="D36" s="107"/>
      <c r="E36" s="108"/>
      <c r="F36" s="109">
        <v>4000000</v>
      </c>
      <c r="G36" s="110" t="s">
        <v>50</v>
      </c>
      <c r="H36" s="108"/>
      <c r="I36" s="111">
        <f>'[1]Ремонт водопров. (закольцовка)'!B17</f>
        <v>1908095</v>
      </c>
      <c r="J36" s="111">
        <f>'[1]Ремонт водопров. (закольцовка)'!C17</f>
        <v>548220</v>
      </c>
      <c r="K36" s="111">
        <f>'[1]Ремонт водопров. (закольцовка)'!D17</f>
        <v>0</v>
      </c>
      <c r="L36" s="111">
        <f>'[1]Ремонт водопров. (закольцовка)'!E17</f>
        <v>0</v>
      </c>
      <c r="M36" s="111">
        <f>'[1]Ремонт водопров. (закольцовка)'!F17</f>
        <v>0</v>
      </c>
      <c r="N36" s="111">
        <f>'[1]Ремонт водопров. (закольцовка)'!G17</f>
        <v>0</v>
      </c>
      <c r="O36" s="111">
        <f>'[1]Ремонт водопров. (закольцовка)'!H17</f>
        <v>0</v>
      </c>
      <c r="P36" s="111">
        <f>'[1]Ремонт водопров. (закольцовка)'!I17</f>
        <v>0</v>
      </c>
      <c r="Q36" s="111">
        <f>'[1]Ремонт водопров. (закольцовка)'!J17</f>
        <v>0</v>
      </c>
      <c r="R36" s="111">
        <f>'[1]Ремонт водопров. (закольцовка)'!K17</f>
        <v>0</v>
      </c>
      <c r="S36" s="111">
        <v>0</v>
      </c>
      <c r="T36" s="108">
        <v>0</v>
      </c>
      <c r="U36" s="35">
        <f aca="true" t="shared" si="7" ref="U36:U42">SUM(I36:T36)</f>
        <v>2456315</v>
      </c>
      <c r="V36" s="112" t="s">
        <v>50</v>
      </c>
      <c r="W36" s="35">
        <f>F36-U36</f>
        <v>1543685</v>
      </c>
    </row>
    <row r="37" spans="1:23" ht="15.75">
      <c r="A37" s="106" t="s">
        <v>56</v>
      </c>
      <c r="B37" s="107"/>
      <c r="C37" s="107"/>
      <c r="D37" s="107"/>
      <c r="E37" s="108"/>
      <c r="F37" s="109">
        <v>200000</v>
      </c>
      <c r="G37" s="110" t="s">
        <v>50</v>
      </c>
      <c r="H37" s="108"/>
      <c r="I37" s="111">
        <v>115000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08"/>
      <c r="U37" s="35">
        <f t="shared" si="7"/>
        <v>115000</v>
      </c>
      <c r="V37" s="112" t="s">
        <v>50</v>
      </c>
      <c r="W37" s="35">
        <f aca="true" t="shared" si="8" ref="W37:W42">F37-U37</f>
        <v>85000</v>
      </c>
    </row>
    <row r="38" spans="1:23" ht="15.75">
      <c r="A38" s="106" t="s">
        <v>57</v>
      </c>
      <c r="B38" s="107"/>
      <c r="C38" s="107"/>
      <c r="D38" s="107"/>
      <c r="E38" s="108"/>
      <c r="F38" s="109">
        <v>200000</v>
      </c>
      <c r="G38" s="110" t="s">
        <v>50</v>
      </c>
      <c r="H38" s="108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08"/>
      <c r="U38" s="35">
        <f t="shared" si="7"/>
        <v>0</v>
      </c>
      <c r="V38" s="112" t="s">
        <v>50</v>
      </c>
      <c r="W38" s="35">
        <f t="shared" si="8"/>
        <v>200000</v>
      </c>
    </row>
    <row r="39" spans="1:23" ht="15.75">
      <c r="A39" s="106" t="s">
        <v>58</v>
      </c>
      <c r="B39" s="107"/>
      <c r="C39" s="107"/>
      <c r="D39" s="107"/>
      <c r="E39" s="108"/>
      <c r="F39" s="109">
        <v>1000000</v>
      </c>
      <c r="G39" s="110" t="s">
        <v>50</v>
      </c>
      <c r="H39" s="108"/>
      <c r="I39" s="111">
        <f>'[1]Лицензирование'!B26</f>
        <v>41240</v>
      </c>
      <c r="J39" s="111">
        <f>'[1]Лицензирование'!C26</f>
        <v>283000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08"/>
      <c r="U39" s="35">
        <f t="shared" si="7"/>
        <v>324240</v>
      </c>
      <c r="V39" s="112" t="s">
        <v>50</v>
      </c>
      <c r="W39" s="35">
        <f t="shared" si="8"/>
        <v>675760</v>
      </c>
    </row>
    <row r="40" spans="1:23" ht="15.75">
      <c r="A40" s="106" t="s">
        <v>59</v>
      </c>
      <c r="B40" s="107"/>
      <c r="C40" s="107"/>
      <c r="D40" s="107"/>
      <c r="E40" s="108"/>
      <c r="F40" s="109">
        <v>600000</v>
      </c>
      <c r="G40" s="110" t="s">
        <v>50</v>
      </c>
      <c r="H40" s="108"/>
      <c r="I40" s="111"/>
      <c r="J40" s="111">
        <v>102500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08"/>
      <c r="U40" s="35">
        <f t="shared" si="7"/>
        <v>102500</v>
      </c>
      <c r="V40" s="112" t="s">
        <v>50</v>
      </c>
      <c r="W40" s="35">
        <f t="shared" si="8"/>
        <v>497500</v>
      </c>
    </row>
    <row r="41" spans="1:23" ht="15.75">
      <c r="A41" s="106" t="s">
        <v>60</v>
      </c>
      <c r="B41" s="107"/>
      <c r="C41" s="107"/>
      <c r="D41" s="107"/>
      <c r="E41" s="108"/>
      <c r="F41" s="109">
        <v>250000</v>
      </c>
      <c r="G41" s="110" t="s">
        <v>50</v>
      </c>
      <c r="H41" s="108"/>
      <c r="I41" s="111"/>
      <c r="J41" s="111">
        <v>186499.7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08"/>
      <c r="U41" s="35">
        <f t="shared" si="7"/>
        <v>186499.7</v>
      </c>
      <c r="V41" s="112" t="s">
        <v>50</v>
      </c>
      <c r="W41" s="35">
        <f t="shared" si="8"/>
        <v>63500.29999999999</v>
      </c>
    </row>
    <row r="42" spans="1:23" ht="16.5" thickBot="1">
      <c r="A42" s="113" t="s">
        <v>61</v>
      </c>
      <c r="B42" s="114"/>
      <c r="C42" s="114"/>
      <c r="D42" s="114"/>
      <c r="E42" s="115"/>
      <c r="F42" s="116">
        <v>200000</v>
      </c>
      <c r="G42" s="117" t="s">
        <v>50</v>
      </c>
      <c r="H42" s="115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5"/>
      <c r="U42" s="59">
        <f t="shared" si="7"/>
        <v>0</v>
      </c>
      <c r="V42" s="119" t="s">
        <v>50</v>
      </c>
      <c r="W42" s="59">
        <f t="shared" si="8"/>
        <v>200000</v>
      </c>
    </row>
    <row r="43" spans="1:23" ht="15.75">
      <c r="A43" s="120"/>
      <c r="B43" s="121"/>
      <c r="C43" s="121"/>
      <c r="D43" s="121"/>
      <c r="E43" s="122"/>
      <c r="F43" s="123"/>
      <c r="G43" s="124"/>
      <c r="H43" s="122"/>
      <c r="I43" s="125">
        <f>SUM(I36:I42)</f>
        <v>2064335</v>
      </c>
      <c r="J43" s="125">
        <f>SUM(J36:J42)</f>
        <v>1120219.7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2"/>
      <c r="U43" s="68">
        <f>SUM(U36:U42)</f>
        <v>3184554.7</v>
      </c>
      <c r="V43" s="126"/>
      <c r="W43" s="68">
        <f>SUM(W36:W42)</f>
        <v>3265445.3</v>
      </c>
    </row>
  </sheetData>
  <mergeCells count="22">
    <mergeCell ref="A42:D42"/>
    <mergeCell ref="A43:D43"/>
    <mergeCell ref="A38:D38"/>
    <mergeCell ref="A39:D39"/>
    <mergeCell ref="A40:D40"/>
    <mergeCell ref="A41:D41"/>
    <mergeCell ref="A12:E12"/>
    <mergeCell ref="A34:E34"/>
    <mergeCell ref="A36:D36"/>
    <mergeCell ref="A37:D37"/>
    <mergeCell ref="U3:U4"/>
    <mergeCell ref="V3:V4"/>
    <mergeCell ref="W3:W4"/>
    <mergeCell ref="A11:E11"/>
    <mergeCell ref="A2:P2"/>
    <mergeCell ref="A3:E3"/>
    <mergeCell ref="F3:F4"/>
    <mergeCell ref="G3:G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2019-08-11T06:43:12Z</dcterms:created>
  <dcterms:modified xsi:type="dcterms:W3CDTF">2019-08-11T06:48:13Z</dcterms:modified>
  <cp:category/>
  <cp:version/>
  <cp:contentType/>
  <cp:contentStatus/>
</cp:coreProperties>
</file>