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safronov\Documents\Личные\ДНТ\Финансовые документы\"/>
    </mc:Choice>
  </mc:AlternateContent>
  <bookViews>
    <workbookView xWindow="0" yWindow="0" windowWidth="24000" windowHeight="97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 s="1"/>
  <c r="T43" i="1"/>
  <c r="S43" i="1"/>
  <c r="Q43" i="1"/>
  <c r="O43" i="1"/>
  <c r="M43" i="1"/>
  <c r="K43" i="1"/>
  <c r="I43" i="1"/>
  <c r="F43" i="1"/>
  <c r="W42" i="1"/>
  <c r="U42" i="1"/>
  <c r="W41" i="1"/>
  <c r="U41" i="1"/>
  <c r="W40" i="1"/>
  <c r="U40" i="1"/>
  <c r="J39" i="1"/>
  <c r="I39" i="1"/>
  <c r="U39" i="1" s="1"/>
  <c r="W39" i="1" s="1"/>
  <c r="W38" i="1"/>
  <c r="U38" i="1"/>
  <c r="W37" i="1"/>
  <c r="U37" i="1"/>
  <c r="R36" i="1"/>
  <c r="R43" i="1" s="1"/>
  <c r="Q36" i="1"/>
  <c r="P36" i="1"/>
  <c r="P43" i="1" s="1"/>
  <c r="O36" i="1"/>
  <c r="N36" i="1"/>
  <c r="N43" i="1" s="1"/>
  <c r="M36" i="1"/>
  <c r="L36" i="1"/>
  <c r="L43" i="1" s="1"/>
  <c r="K36" i="1"/>
  <c r="J36" i="1"/>
  <c r="J43" i="1" s="1"/>
  <c r="I36" i="1"/>
  <c r="U36" i="1" s="1"/>
  <c r="S34" i="1"/>
  <c r="Q34" i="1"/>
  <c r="O34" i="1"/>
  <c r="F34" i="1"/>
  <c r="T33" i="1"/>
  <c r="S33" i="1"/>
  <c r="R33" i="1"/>
  <c r="Q33" i="1"/>
  <c r="P33" i="1"/>
  <c r="O33" i="1"/>
  <c r="N33" i="1"/>
  <c r="M33" i="1"/>
  <c r="L33" i="1"/>
  <c r="K33" i="1"/>
  <c r="J33" i="1"/>
  <c r="I33" i="1"/>
  <c r="U33" i="1" s="1"/>
  <c r="G33" i="1"/>
  <c r="V33" i="1" s="1"/>
  <c r="W33" i="1" s="1"/>
  <c r="V32" i="1"/>
  <c r="J32" i="1"/>
  <c r="U32" i="1" s="1"/>
  <c r="V31" i="1"/>
  <c r="I31" i="1"/>
  <c r="U31" i="1" s="1"/>
  <c r="V30" i="1"/>
  <c r="M30" i="1"/>
  <c r="M34" i="1" s="1"/>
  <c r="L30" i="1"/>
  <c r="K30" i="1"/>
  <c r="K34" i="1" s="1"/>
  <c r="J30" i="1"/>
  <c r="I30" i="1"/>
  <c r="U30" i="1" s="1"/>
  <c r="T29" i="1"/>
  <c r="S29" i="1"/>
  <c r="R29" i="1"/>
  <c r="Q29" i="1"/>
  <c r="P29" i="1"/>
  <c r="O29" i="1"/>
  <c r="N29" i="1"/>
  <c r="M29" i="1"/>
  <c r="L29" i="1"/>
  <c r="K29" i="1"/>
  <c r="J29" i="1"/>
  <c r="I29" i="1"/>
  <c r="U29" i="1" s="1"/>
  <c r="G29" i="1"/>
  <c r="V29" i="1" s="1"/>
  <c r="T28" i="1"/>
  <c r="S28" i="1"/>
  <c r="R28" i="1"/>
  <c r="Q28" i="1"/>
  <c r="P28" i="1"/>
  <c r="O28" i="1"/>
  <c r="N28" i="1"/>
  <c r="M28" i="1"/>
  <c r="L28" i="1"/>
  <c r="K28" i="1"/>
  <c r="J28" i="1"/>
  <c r="I28" i="1"/>
  <c r="U28" i="1" s="1"/>
  <c r="G28" i="1"/>
  <c r="V28" i="1" s="1"/>
  <c r="W28" i="1" s="1"/>
  <c r="T27" i="1"/>
  <c r="S27" i="1"/>
  <c r="R27" i="1"/>
  <c r="Q27" i="1"/>
  <c r="P27" i="1"/>
  <c r="O27" i="1"/>
  <c r="N27" i="1"/>
  <c r="M27" i="1"/>
  <c r="L27" i="1"/>
  <c r="K27" i="1"/>
  <c r="J27" i="1"/>
  <c r="I27" i="1"/>
  <c r="U27" i="1" s="1"/>
  <c r="G27" i="1"/>
  <c r="V27" i="1" s="1"/>
  <c r="T26" i="1"/>
  <c r="S26" i="1"/>
  <c r="R26" i="1"/>
  <c r="Q26" i="1"/>
  <c r="P26" i="1"/>
  <c r="O26" i="1"/>
  <c r="N26" i="1"/>
  <c r="M26" i="1"/>
  <c r="L26" i="1"/>
  <c r="K26" i="1"/>
  <c r="J26" i="1"/>
  <c r="I26" i="1"/>
  <c r="U26" i="1" s="1"/>
  <c r="G26" i="1"/>
  <c r="V26" i="1" s="1"/>
  <c r="W26" i="1" s="1"/>
  <c r="T25" i="1"/>
  <c r="S25" i="1"/>
  <c r="R25" i="1"/>
  <c r="Q25" i="1"/>
  <c r="P25" i="1"/>
  <c r="O25" i="1"/>
  <c r="N25" i="1"/>
  <c r="M25" i="1"/>
  <c r="L25" i="1"/>
  <c r="K25" i="1"/>
  <c r="J25" i="1"/>
  <c r="I25" i="1"/>
  <c r="U25" i="1" s="1"/>
  <c r="G25" i="1"/>
  <c r="V25" i="1" s="1"/>
  <c r="T24" i="1"/>
  <c r="S24" i="1"/>
  <c r="R24" i="1"/>
  <c r="Q24" i="1"/>
  <c r="P24" i="1"/>
  <c r="O24" i="1"/>
  <c r="N24" i="1"/>
  <c r="M24" i="1"/>
  <c r="L24" i="1"/>
  <c r="K24" i="1"/>
  <c r="J24" i="1"/>
  <c r="I24" i="1"/>
  <c r="U24" i="1" s="1"/>
  <c r="G24" i="1"/>
  <c r="V24" i="1" s="1"/>
  <c r="W24" i="1" s="1"/>
  <c r="T23" i="1"/>
  <c r="S23" i="1"/>
  <c r="R23" i="1"/>
  <c r="Q23" i="1"/>
  <c r="P23" i="1"/>
  <c r="O23" i="1"/>
  <c r="N23" i="1"/>
  <c r="M23" i="1"/>
  <c r="L23" i="1"/>
  <c r="K23" i="1"/>
  <c r="J23" i="1"/>
  <c r="I23" i="1"/>
  <c r="U23" i="1" s="1"/>
  <c r="G23" i="1"/>
  <c r="V23" i="1" s="1"/>
  <c r="T22" i="1"/>
  <c r="S22" i="1"/>
  <c r="R22" i="1"/>
  <c r="Q22" i="1"/>
  <c r="P22" i="1"/>
  <c r="O22" i="1"/>
  <c r="N22" i="1"/>
  <c r="M22" i="1"/>
  <c r="L22" i="1"/>
  <c r="K22" i="1"/>
  <c r="J22" i="1"/>
  <c r="I22" i="1"/>
  <c r="U22" i="1" s="1"/>
  <c r="G22" i="1"/>
  <c r="V22" i="1" s="1"/>
  <c r="W22" i="1" s="1"/>
  <c r="T21" i="1"/>
  <c r="S21" i="1"/>
  <c r="R21" i="1"/>
  <c r="Q21" i="1"/>
  <c r="P21" i="1"/>
  <c r="O21" i="1"/>
  <c r="N21" i="1"/>
  <c r="M21" i="1"/>
  <c r="L21" i="1"/>
  <c r="K21" i="1"/>
  <c r="J21" i="1"/>
  <c r="I21" i="1"/>
  <c r="U21" i="1" s="1"/>
  <c r="G21" i="1"/>
  <c r="V21" i="1" s="1"/>
  <c r="T20" i="1"/>
  <c r="S20" i="1"/>
  <c r="R20" i="1"/>
  <c r="Q20" i="1"/>
  <c r="P20" i="1"/>
  <c r="O20" i="1"/>
  <c r="N20" i="1"/>
  <c r="M20" i="1"/>
  <c r="L20" i="1"/>
  <c r="K20" i="1"/>
  <c r="J20" i="1"/>
  <c r="I20" i="1"/>
  <c r="G20" i="1"/>
  <c r="V20" i="1" s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V19" i="1" s="1"/>
  <c r="T18" i="1"/>
  <c r="S18" i="1"/>
  <c r="R18" i="1"/>
  <c r="Q18" i="1"/>
  <c r="P18" i="1"/>
  <c r="O18" i="1"/>
  <c r="N18" i="1"/>
  <c r="M18" i="1"/>
  <c r="L18" i="1"/>
  <c r="K18" i="1"/>
  <c r="J18" i="1"/>
  <c r="I18" i="1"/>
  <c r="G18" i="1"/>
  <c r="V18" i="1" s="1"/>
  <c r="T17" i="1"/>
  <c r="S17" i="1"/>
  <c r="R17" i="1"/>
  <c r="Q17" i="1"/>
  <c r="P17" i="1"/>
  <c r="O17" i="1"/>
  <c r="N17" i="1"/>
  <c r="M17" i="1"/>
  <c r="L17" i="1"/>
  <c r="K17" i="1"/>
  <c r="J17" i="1"/>
  <c r="I17" i="1"/>
  <c r="G17" i="1"/>
  <c r="V17" i="1" s="1"/>
  <c r="T16" i="1"/>
  <c r="S16" i="1"/>
  <c r="R16" i="1"/>
  <c r="Q16" i="1"/>
  <c r="P16" i="1"/>
  <c r="O16" i="1"/>
  <c r="N16" i="1"/>
  <c r="M16" i="1"/>
  <c r="L16" i="1"/>
  <c r="K16" i="1"/>
  <c r="J16" i="1"/>
  <c r="I16" i="1"/>
  <c r="G16" i="1"/>
  <c r="V16" i="1" s="1"/>
  <c r="T15" i="1"/>
  <c r="S15" i="1"/>
  <c r="R15" i="1"/>
  <c r="Q15" i="1"/>
  <c r="P15" i="1"/>
  <c r="O15" i="1"/>
  <c r="N15" i="1"/>
  <c r="M15" i="1"/>
  <c r="L15" i="1"/>
  <c r="K15" i="1"/>
  <c r="J15" i="1"/>
  <c r="I15" i="1"/>
  <c r="G15" i="1"/>
  <c r="V15" i="1" s="1"/>
  <c r="T14" i="1"/>
  <c r="S14" i="1"/>
  <c r="R14" i="1"/>
  <c r="Q14" i="1"/>
  <c r="P14" i="1"/>
  <c r="O14" i="1"/>
  <c r="N14" i="1"/>
  <c r="M14" i="1"/>
  <c r="L14" i="1"/>
  <c r="K14" i="1"/>
  <c r="J14" i="1"/>
  <c r="I14" i="1"/>
  <c r="G14" i="1"/>
  <c r="V14" i="1" s="1"/>
  <c r="T13" i="1"/>
  <c r="T34" i="1" s="1"/>
  <c r="S13" i="1"/>
  <c r="R13" i="1"/>
  <c r="R34" i="1" s="1"/>
  <c r="Q13" i="1"/>
  <c r="P13" i="1"/>
  <c r="P34" i="1" s="1"/>
  <c r="O13" i="1"/>
  <c r="N13" i="1"/>
  <c r="N34" i="1" s="1"/>
  <c r="M13" i="1"/>
  <c r="L13" i="1"/>
  <c r="L34" i="1" s="1"/>
  <c r="K13" i="1"/>
  <c r="J13" i="1"/>
  <c r="J34" i="1" s="1"/>
  <c r="I13" i="1"/>
  <c r="G13" i="1"/>
  <c r="G34" i="1" s="1"/>
  <c r="T11" i="1"/>
  <c r="S11" i="1"/>
  <c r="R11" i="1"/>
  <c r="Q11" i="1"/>
  <c r="P11" i="1"/>
  <c r="O11" i="1"/>
  <c r="N11" i="1"/>
  <c r="M11" i="1"/>
  <c r="K11" i="1"/>
  <c r="J11" i="1"/>
  <c r="H11" i="1"/>
  <c r="F11" i="1"/>
  <c r="V10" i="1"/>
  <c r="I10" i="1"/>
  <c r="G10" i="1"/>
  <c r="W9" i="1"/>
  <c r="U9" i="1"/>
  <c r="W8" i="1"/>
  <c r="U8" i="1"/>
  <c r="U7" i="1"/>
  <c r="G7" i="1"/>
  <c r="V7" i="1" s="1"/>
  <c r="W7" i="1" s="1"/>
  <c r="U6" i="1"/>
  <c r="W6" i="1" s="1"/>
  <c r="U5" i="1"/>
  <c r="H5" i="1"/>
  <c r="G5" i="1"/>
  <c r="G11" i="1" l="1"/>
  <c r="V5" i="1"/>
  <c r="V11" i="1" s="1"/>
  <c r="I11" i="1"/>
  <c r="U11" i="1" s="1"/>
  <c r="U10" i="1"/>
  <c r="W10" i="1" s="1"/>
  <c r="U13" i="1"/>
  <c r="V13" i="1"/>
  <c r="U14" i="1"/>
  <c r="W14" i="1" s="1"/>
  <c r="U15" i="1"/>
  <c r="W15" i="1" s="1"/>
  <c r="U16" i="1"/>
  <c r="W16" i="1" s="1"/>
  <c r="U17" i="1"/>
  <c r="W17" i="1" s="1"/>
  <c r="U18" i="1"/>
  <c r="W18" i="1" s="1"/>
  <c r="U19" i="1"/>
  <c r="W19" i="1" s="1"/>
  <c r="U20" i="1"/>
  <c r="W20" i="1" s="1"/>
  <c r="W21" i="1"/>
  <c r="W23" i="1"/>
  <c r="W25" i="1"/>
  <c r="W27" i="1"/>
  <c r="W29" i="1"/>
  <c r="W30" i="1"/>
  <c r="W31" i="1"/>
  <c r="W32" i="1"/>
  <c r="U43" i="1"/>
  <c r="W36" i="1"/>
  <c r="W43" i="1" s="1"/>
  <c r="I34" i="1"/>
  <c r="V34" i="1" l="1"/>
  <c r="W13" i="1"/>
  <c r="W34" i="1" s="1"/>
  <c r="W11" i="1"/>
  <c r="W5" i="1"/>
  <c r="U34" i="1"/>
</calcChain>
</file>

<file path=xl/comments1.xml><?xml version="1.0" encoding="utf-8"?>
<comments xmlns="http://schemas.openxmlformats.org/spreadsheetml/2006/main">
  <authors>
    <author>soglasie1@outlook.com</author>
  </authors>
  <commentLis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НДФЛ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оборуд управл 3 насосами</t>
        </r>
      </text>
    </comment>
  </commentList>
</comments>
</file>

<file path=xl/sharedStrings.xml><?xml version="1.0" encoding="utf-8"?>
<sst xmlns="http://schemas.openxmlformats.org/spreadsheetml/2006/main" count="86" uniqueCount="62">
  <si>
    <t>Финансовый год:</t>
  </si>
  <si>
    <t>2019-2020гг.</t>
  </si>
  <si>
    <t xml:space="preserve">Исполнение финансового плана ТСН "КП "Согласие" за период с июня 2019 по сентябрь 2019 года </t>
  </si>
  <si>
    <t>Статьи поступления денежных средств</t>
  </si>
  <si>
    <t>Лимит на год</t>
  </si>
  <si>
    <t>Лимит на месяц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</si>
  <si>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</si>
  <si>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</si>
  <si>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</si>
  <si>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</si>
  <si>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</si>
  <si>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</si>
  <si>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</si>
  <si>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</si>
  <si>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</si>
  <si>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</si>
  <si>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</si>
  <si>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</si>
  <si>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</si>
  <si>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 за 4 мес.</t>
  </si>
  <si>
    <t>Бюджет          за 4 мес.</t>
  </si>
  <si>
    <t>Недобор(-) Перевыполн.(+)</t>
  </si>
  <si>
    <t xml:space="preserve"> 01.06.19</t>
  </si>
  <si>
    <t>Поступл. ден ср. от сбора член. взнос.</t>
  </si>
  <si>
    <t>ЦФ, вступит.  взнос новых членов</t>
  </si>
  <si>
    <t>ЦФ взнос на содерж. дор. (опл.въезда)</t>
  </si>
  <si>
    <t>Карты въезда</t>
  </si>
  <si>
    <t>% за депозит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</si>
  <si>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</si>
  <si>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</si>
  <si>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</si>
  <si>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</si>
  <si>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</si>
  <si>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</si>
  <si>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</si>
  <si>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Заработная плата    (14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</si>
  <si>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</si>
  <si>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</si>
  <si>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</si>
  <si>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</si>
  <si>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</si>
  <si>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</si>
  <si>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</si>
  <si>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</si>
  <si>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Ремонт сетей канализации и О/С</t>
  </si>
  <si>
    <t>Содержание сетей электроснабжения</t>
  </si>
  <si>
    <t>Э/энергия на общие нужды</t>
  </si>
  <si>
    <t>Содержание дорог и уборка территор.</t>
  </si>
  <si>
    <t>Благоустройство территории</t>
  </si>
  <si>
    <t>Ямочный ремонт дорог</t>
  </si>
  <si>
    <t>х</t>
  </si>
  <si>
    <t>Фонд поощрения ПП и ревизора</t>
  </si>
  <si>
    <t>Социальн. налоги с Фонда поощр. ПП</t>
  </si>
  <si>
    <t>Резервный фонд 5%</t>
  </si>
  <si>
    <t xml:space="preserve">     ИТОГО РАСХОДЫ</t>
  </si>
  <si>
    <t>Ремонт водопровода</t>
  </si>
  <si>
    <t>Электродробилка</t>
  </si>
  <si>
    <t>Лопата и щетка для трактора</t>
  </si>
  <si>
    <t>Лицензирование скважин</t>
  </si>
  <si>
    <t>Оформление земли</t>
  </si>
  <si>
    <t>Насосный узел</t>
  </si>
  <si>
    <t>Перенос шлагбаума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</si>
</sst>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AFD9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FED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CCF4"/>
        <bgColor indexed="64"/>
      </patternFill>
    </fill>
    <fill>
      <patternFill patternType="solid">
        <fgColor rgb="FFF8EBF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3" fontId="6" fillId="4" borderId="10" xfId="0" applyNumberFormat="1" applyFont="1" applyFill="1" applyBorder="1" applyAlignment="1">
      <alignment horizontal="center"/>
    </xf>
    <xf numFmtId="3" fontId="6" fillId="5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/>
    <xf numFmtId="3" fontId="5" fillId="2" borderId="10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/>
    <xf numFmtId="3" fontId="6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/>
    <xf numFmtId="3" fontId="5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/>
    <xf numFmtId="0" fontId="5" fillId="0" borderId="11" xfId="0" applyFont="1" applyFill="1" applyBorder="1"/>
    <xf numFmtId="0" fontId="5" fillId="0" borderId="12" xfId="0" applyFont="1" applyBorder="1"/>
    <xf numFmtId="0" fontId="5" fillId="0" borderId="13" xfId="0" applyFont="1" applyBorder="1"/>
    <xf numFmtId="3" fontId="6" fillId="5" borderId="11" xfId="0" applyNumberFormat="1" applyFont="1" applyFill="1" applyBorder="1" applyAlignment="1">
      <alignment horizontal="center"/>
    </xf>
    <xf numFmtId="0" fontId="5" fillId="0" borderId="11" xfId="0" applyFont="1" applyBorder="1"/>
    <xf numFmtId="3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3" fontId="6" fillId="4" borderId="7" xfId="0" applyNumberFormat="1" applyFont="1" applyFill="1" applyBorder="1" applyAlignment="1">
      <alignment horizontal="center"/>
    </xf>
    <xf numFmtId="3" fontId="6" fillId="5" borderId="7" xfId="0" applyNumberFormat="1" applyFont="1" applyFill="1" applyBorder="1" applyAlignment="1">
      <alignment horizontal="center"/>
    </xf>
    <xf numFmtId="3" fontId="6" fillId="0" borderId="7" xfId="0" applyNumberFormat="1" applyFont="1" applyBorder="1"/>
    <xf numFmtId="3" fontId="6" fillId="2" borderId="7" xfId="0" applyNumberFormat="1" applyFont="1" applyFill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6" borderId="7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9" xfId="0" applyBorder="1"/>
    <xf numFmtId="3" fontId="5" fillId="7" borderId="10" xfId="0" applyNumberFormat="1" applyFont="1" applyFill="1" applyBorder="1" applyAlignment="1">
      <alignment horizontal="center"/>
    </xf>
    <xf numFmtId="3" fontId="6" fillId="10" borderId="10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7" xfId="0" applyFont="1" applyBorder="1"/>
    <xf numFmtId="3" fontId="5" fillId="7" borderId="7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3" fontId="7" fillId="7" borderId="7" xfId="0" applyNumberFormat="1" applyFont="1" applyFill="1" applyBorder="1" applyAlignment="1">
      <alignment horizontal="center"/>
    </xf>
    <xf numFmtId="3" fontId="6" fillId="11" borderId="10" xfId="0" applyNumberFormat="1" applyFont="1" applyFill="1" applyBorder="1" applyAlignment="1">
      <alignment horizontal="center"/>
    </xf>
    <xf numFmtId="3" fontId="6" fillId="11" borderId="6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Border="1"/>
    <xf numFmtId="3" fontId="6" fillId="4" borderId="5" xfId="0" applyNumberFormat="1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5" fillId="0" borderId="5" xfId="0" applyFont="1" applyBorder="1"/>
    <xf numFmtId="3" fontId="5" fillId="7" borderId="5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Border="1"/>
    <xf numFmtId="3" fontId="6" fillId="4" borderId="11" xfId="0" applyNumberFormat="1" applyFont="1" applyFill="1" applyBorder="1" applyAlignment="1">
      <alignment horizontal="center"/>
    </xf>
    <xf numFmtId="3" fontId="5" fillId="7" borderId="11" xfId="0" applyNumberFormat="1" applyFont="1" applyFill="1" applyBorder="1" applyAlignment="1">
      <alignment horizontal="center"/>
    </xf>
    <xf numFmtId="3" fontId="6" fillId="10" borderId="11" xfId="0" applyNumberFormat="1" applyFont="1" applyFill="1" applyBorder="1" applyAlignment="1">
      <alignment horizontal="center"/>
    </xf>
    <xf numFmtId="0" fontId="6" fillId="0" borderId="18" xfId="0" applyFont="1" applyFill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3" fontId="6" fillId="7" borderId="7" xfId="0" applyNumberFormat="1" applyFont="1" applyFill="1" applyBorder="1" applyAlignment="1">
      <alignment horizontal="center"/>
    </xf>
    <xf numFmtId="3" fontId="6" fillId="7" borderId="7" xfId="0" applyNumberFormat="1" applyFont="1" applyFill="1" applyBorder="1"/>
    <xf numFmtId="0" fontId="9" fillId="6" borderId="9" xfId="0" applyFont="1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9" fillId="6" borderId="9" xfId="0" applyFont="1" applyFill="1" applyBorder="1"/>
    <xf numFmtId="164" fontId="10" fillId="6" borderId="10" xfId="1" applyNumberFormat="1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3" fontId="10" fillId="6" borderId="10" xfId="0" applyNumberFormat="1" applyFont="1" applyFill="1" applyBorder="1" applyAlignment="1">
      <alignment horizontal="center"/>
    </xf>
    <xf numFmtId="164" fontId="11" fillId="6" borderId="9" xfId="1" applyNumberFormat="1" applyFont="1" applyFill="1" applyBorder="1" applyAlignment="1">
      <alignment horizontal="center"/>
    </xf>
    <xf numFmtId="0" fontId="9" fillId="6" borderId="13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9" fillId="6" borderId="13" xfId="0" applyFont="1" applyFill="1" applyBorder="1"/>
    <xf numFmtId="164" fontId="10" fillId="6" borderId="11" xfId="1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3" fontId="10" fillId="6" borderId="11" xfId="0" applyNumberFormat="1" applyFont="1" applyFill="1" applyBorder="1" applyAlignment="1">
      <alignment horizontal="center"/>
    </xf>
    <xf numFmtId="164" fontId="11" fillId="6" borderId="13" xfId="1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9" fillId="6" borderId="1" xfId="0" applyFont="1" applyFill="1" applyBorder="1"/>
    <xf numFmtId="164" fontId="10" fillId="6" borderId="7" xfId="1" applyNumberFormat="1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3" fontId="10" fillId="6" borderId="7" xfId="0" applyNumberFormat="1" applyFont="1" applyFill="1" applyBorder="1" applyAlignment="1">
      <alignment horizontal="center"/>
    </xf>
    <xf numFmtId="164" fontId="11" fillId="6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3;&#1102;&#1076;&#1078;&#1077;&#1090;&#1072;%202019-2020%20&#1089;&#1077;&#1085;&#1090;&#1103;&#1073;&#1088;&#1100;%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затраты за 6 мес."/>
      <sheetName val="ВСЕ затраты в 2019-2020 гг"/>
      <sheetName val="ВСЕ затраты в 2016-2017 гг (2)"/>
      <sheetName val="общехоз расходы"/>
      <sheetName val="программ обеспечение"/>
      <sheetName val="услуги связи"/>
      <sheetName val="з пл"/>
      <sheetName val="премиальный фонд"/>
      <sheetName val="налог с ФОТ"/>
      <sheetName val="приобрт инвентаря и оборуд"/>
      <sheetName val="вывоз мусора"/>
      <sheetName val="сод охраны"/>
      <sheetName val="содерж газ оборуд"/>
      <sheetName val="Лицензирование"/>
      <sheetName val="сод сетей водоснабжения"/>
      <sheetName val="Ремонт водопров. (закольцовка)"/>
      <sheetName val="сод сетей канализации"/>
      <sheetName val="ремонт канализации"/>
      <sheetName val="сод сетей эл.снабж"/>
      <sheetName val="эл.эн на общ нужды"/>
      <sheetName val="содерж дорог"/>
      <sheetName val="ямочный ремонт"/>
      <sheetName val="благоустройство"/>
      <sheetName val="резервный фонд"/>
    </sheetNames>
    <sheetDataSet>
      <sheetData sheetId="0" refreshError="1"/>
      <sheetData sheetId="1"/>
      <sheetData sheetId="2" refreshError="1"/>
      <sheetData sheetId="3">
        <row r="56">
          <cell r="B56">
            <v>69285.14</v>
          </cell>
          <cell r="C56">
            <v>62428.83</v>
          </cell>
          <cell r="D56">
            <v>39254.819999999985</v>
          </cell>
          <cell r="E56">
            <v>126956.53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</sheetData>
      <sheetData sheetId="4">
        <row r="15">
          <cell r="B15">
            <v>7000</v>
          </cell>
          <cell r="C15">
            <v>0</v>
          </cell>
          <cell r="D15">
            <v>3538.13</v>
          </cell>
          <cell r="E15">
            <v>8000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5">
        <row r="7">
          <cell r="B7">
            <v>13213.33</v>
          </cell>
          <cell r="C7">
            <v>20000</v>
          </cell>
          <cell r="D7">
            <v>9000</v>
          </cell>
          <cell r="E7">
            <v>8000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6">
        <row r="6">
          <cell r="B6">
            <v>607993.30900000001</v>
          </cell>
          <cell r="C6">
            <v>847319.86</v>
          </cell>
          <cell r="D6">
            <v>523883.59</v>
          </cell>
          <cell r="E6">
            <v>599763.37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7">
        <row r="5">
          <cell r="B5">
            <v>82861.11</v>
          </cell>
          <cell r="C5">
            <v>6640.63</v>
          </cell>
          <cell r="D5">
            <v>13426</v>
          </cell>
          <cell r="E5">
            <v>8250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8">
        <row r="5">
          <cell r="B5">
            <v>180380.46</v>
          </cell>
          <cell r="C5">
            <v>181978.21000000002</v>
          </cell>
          <cell r="D5">
            <v>223859.49000000002</v>
          </cell>
          <cell r="E5">
            <v>130876.79999999999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9">
        <row r="13">
          <cell r="B13">
            <v>0</v>
          </cell>
          <cell r="C13">
            <v>0</v>
          </cell>
          <cell r="D13">
            <v>7603</v>
          </cell>
          <cell r="E13">
            <v>1579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</sheetData>
      <sheetData sheetId="10">
        <row r="10">
          <cell r="B10">
            <v>430000</v>
          </cell>
          <cell r="C10">
            <v>340000</v>
          </cell>
          <cell r="D10">
            <v>370000</v>
          </cell>
          <cell r="E10">
            <v>380000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1">
        <row r="7">
          <cell r="B7">
            <v>0</v>
          </cell>
          <cell r="C7">
            <v>517121.4</v>
          </cell>
          <cell r="D7">
            <v>517121.4</v>
          </cell>
          <cell r="E7">
            <v>517121.4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12">
        <row r="6">
          <cell r="B6">
            <v>20697.669999999998</v>
          </cell>
          <cell r="C6">
            <v>20697.669999999998</v>
          </cell>
          <cell r="D6">
            <v>20697.669999999998</v>
          </cell>
          <cell r="E6">
            <v>20697.669999999998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13">
        <row r="26">
          <cell r="B26">
            <v>41240</v>
          </cell>
          <cell r="C26">
            <v>283000</v>
          </cell>
        </row>
      </sheetData>
      <sheetData sheetId="14">
        <row r="26">
          <cell r="B26">
            <v>0</v>
          </cell>
          <cell r="C26">
            <v>32951</v>
          </cell>
          <cell r="D26">
            <v>15533</v>
          </cell>
          <cell r="E26">
            <v>59031.039999999994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5">
        <row r="17">
          <cell r="B17">
            <v>1908095</v>
          </cell>
          <cell r="C17">
            <v>548220</v>
          </cell>
          <cell r="D17">
            <v>545371.25</v>
          </cell>
          <cell r="E17">
            <v>100000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6">
        <row r="19">
          <cell r="B19">
            <v>1565</v>
          </cell>
          <cell r="C19">
            <v>31275</v>
          </cell>
          <cell r="D19">
            <v>6146</v>
          </cell>
          <cell r="E19">
            <v>5126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</sheetData>
      <sheetData sheetId="17">
        <row r="21">
          <cell r="B21">
            <v>0</v>
          </cell>
          <cell r="C21">
            <v>16300</v>
          </cell>
          <cell r="D21">
            <v>16300</v>
          </cell>
          <cell r="E21">
            <v>19300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8">
        <row r="20">
          <cell r="B20">
            <v>2498.1999999999998</v>
          </cell>
          <cell r="C20">
            <v>9360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B6">
            <v>131952.95000000001</v>
          </cell>
          <cell r="C6">
            <v>119523.9</v>
          </cell>
          <cell r="D6">
            <v>70762</v>
          </cell>
          <cell r="E6">
            <v>114411.91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20">
        <row r="33">
          <cell r="B33">
            <v>35610</v>
          </cell>
          <cell r="C33">
            <v>44383.6</v>
          </cell>
          <cell r="D33">
            <v>1839.6</v>
          </cell>
          <cell r="E33">
            <v>49364.52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</sheetData>
      <sheetData sheetId="21">
        <row r="11">
          <cell r="B11">
            <v>0</v>
          </cell>
          <cell r="C11">
            <v>161813.73000000001</v>
          </cell>
          <cell r="D11">
            <v>271816.26</v>
          </cell>
          <cell r="E11">
            <v>0</v>
          </cell>
          <cell r="F11">
            <v>0</v>
          </cell>
        </row>
      </sheetData>
      <sheetData sheetId="22">
        <row r="26">
          <cell r="B26">
            <v>51273</v>
          </cell>
          <cell r="C26">
            <v>4473.62</v>
          </cell>
          <cell r="D26">
            <v>1038</v>
          </cell>
          <cell r="E26">
            <v>68831.009999999995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3">
        <row r="29">
          <cell r="B29">
            <v>22692</v>
          </cell>
          <cell r="C29">
            <v>85301.17</v>
          </cell>
          <cell r="D29">
            <v>0</v>
          </cell>
          <cell r="E29">
            <v>365004.17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Y9" sqref="Y9"/>
    </sheetView>
  </sheetViews>
  <sheetFormatPr defaultRowHeight="15" x14ac:dyDescent="0.25"/>
  <cols>
    <col min="6" max="6" width="15.28515625" customWidth="1"/>
    <col min="7" max="7" width="11.28515625" customWidth="1"/>
    <col min="8" max="8" width="0" hidden="1" customWidth="1"/>
    <col min="9" max="9" width="11.140625" customWidth="1"/>
    <col min="10" max="10" width="11.5703125" customWidth="1"/>
    <col min="11" max="11" width="12" customWidth="1"/>
    <col min="12" max="12" width="11.85546875" customWidth="1"/>
    <col min="13" max="20" width="0" hidden="1" customWidth="1"/>
    <col min="21" max="21" width="12.7109375" customWidth="1"/>
    <col min="22" max="22" width="12.140625" customWidth="1"/>
    <col min="23" max="23" width="13.42578125" customWidth="1"/>
  </cols>
  <sheetData>
    <row r="1" spans="1:23" x14ac:dyDescent="0.2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x14ac:dyDescent="0.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4">
        <v>4</v>
      </c>
      <c r="W2" s="4"/>
    </row>
    <row r="3" spans="1:23" ht="30.75" x14ac:dyDescent="0.3">
      <c r="A3" s="5" t="s">
        <v>3</v>
      </c>
      <c r="B3" s="6"/>
      <c r="C3" s="6"/>
      <c r="D3" s="6"/>
      <c r="E3" s="7"/>
      <c r="F3" s="8" t="s">
        <v>4</v>
      </c>
      <c r="G3" s="8" t="s">
        <v>5</v>
      </c>
      <c r="H3" s="9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8" t="s">
        <v>19</v>
      </c>
      <c r="V3" s="8" t="s">
        <v>20</v>
      </c>
      <c r="W3" s="11" t="s">
        <v>21</v>
      </c>
    </row>
    <row r="4" spans="1:23" x14ac:dyDescent="0.25">
      <c r="A4" s="12"/>
      <c r="B4" s="13"/>
      <c r="C4" s="13"/>
      <c r="D4" s="13"/>
      <c r="E4" s="13"/>
      <c r="F4" s="14"/>
      <c r="G4" s="14"/>
      <c r="H4" s="15" t="s">
        <v>22</v>
      </c>
      <c r="I4" s="16"/>
      <c r="J4" s="16"/>
      <c r="K4" s="16"/>
      <c r="L4" s="16"/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18</v>
      </c>
      <c r="U4" s="14"/>
      <c r="V4" s="17"/>
      <c r="W4" s="18"/>
    </row>
    <row r="5" spans="1:23" ht="15.75" x14ac:dyDescent="0.25">
      <c r="A5" s="19" t="s">
        <v>23</v>
      </c>
      <c r="B5" s="20"/>
      <c r="C5" s="20"/>
      <c r="D5" s="20"/>
      <c r="E5" s="20"/>
      <c r="F5" s="21">
        <v>31275180</v>
      </c>
      <c r="G5" s="22">
        <f>F5/12</f>
        <v>2606265</v>
      </c>
      <c r="H5" s="23">
        <f>4448484.47+3000000</f>
        <v>7448484.4699999997</v>
      </c>
      <c r="I5" s="24">
        <v>2263023</v>
      </c>
      <c r="J5" s="24">
        <v>2752189</v>
      </c>
      <c r="K5" s="24">
        <v>2753117</v>
      </c>
      <c r="L5" s="23">
        <v>2500678</v>
      </c>
      <c r="M5" s="25"/>
      <c r="N5" s="26"/>
      <c r="O5" s="24"/>
      <c r="P5" s="24"/>
      <c r="Q5" s="24"/>
      <c r="R5" s="24"/>
      <c r="S5" s="24"/>
      <c r="T5" s="27"/>
      <c r="U5" s="28">
        <f>SUM(I5:T5)</f>
        <v>10269007</v>
      </c>
      <c r="V5" s="29">
        <f>G5*V2</f>
        <v>10425060</v>
      </c>
      <c r="W5" s="30">
        <f>U5-V5</f>
        <v>-156053</v>
      </c>
    </row>
    <row r="6" spans="1:23" ht="15.75" x14ac:dyDescent="0.25">
      <c r="A6" s="19" t="s">
        <v>24</v>
      </c>
      <c r="B6" s="20"/>
      <c r="C6" s="20"/>
      <c r="D6" s="20"/>
      <c r="E6" s="20"/>
      <c r="F6" s="31"/>
      <c r="G6" s="31"/>
      <c r="H6" s="32"/>
      <c r="I6" s="31"/>
      <c r="J6" s="31"/>
      <c r="K6" s="31"/>
      <c r="L6" s="32"/>
      <c r="M6" s="33"/>
      <c r="N6" s="33"/>
      <c r="O6" s="32"/>
      <c r="P6" s="32"/>
      <c r="Q6" s="32"/>
      <c r="R6" s="32"/>
      <c r="S6" s="32"/>
      <c r="T6" s="32"/>
      <c r="U6" s="28">
        <f t="shared" ref="U6:U9" si="0">SUM(I6:T6)</f>
        <v>0</v>
      </c>
      <c r="V6" s="29"/>
      <c r="W6" s="30">
        <f t="shared" ref="W6:W7" si="1">U6-V6</f>
        <v>0</v>
      </c>
    </row>
    <row r="7" spans="1:23" ht="15.75" x14ac:dyDescent="0.25">
      <c r="A7" s="19" t="s">
        <v>25</v>
      </c>
      <c r="B7" s="20"/>
      <c r="C7" s="20"/>
      <c r="D7" s="20"/>
      <c r="E7" s="20"/>
      <c r="F7" s="21">
        <v>450000</v>
      </c>
      <c r="G7" s="22">
        <f>F7/12</f>
        <v>37500</v>
      </c>
      <c r="H7" s="34"/>
      <c r="I7" s="24">
        <v>58852</v>
      </c>
      <c r="J7" s="24">
        <v>56173</v>
      </c>
      <c r="K7" s="24">
        <v>47597</v>
      </c>
      <c r="L7" s="23">
        <v>41120</v>
      </c>
      <c r="M7" s="25"/>
      <c r="N7" s="26"/>
      <c r="O7" s="24"/>
      <c r="P7" s="24"/>
      <c r="Q7" s="24"/>
      <c r="R7" s="24"/>
      <c r="S7" s="24"/>
      <c r="T7" s="27"/>
      <c r="U7" s="28">
        <f t="shared" si="0"/>
        <v>203742</v>
      </c>
      <c r="V7" s="29">
        <f>G7*V2</f>
        <v>150000</v>
      </c>
      <c r="W7" s="30">
        <f t="shared" si="1"/>
        <v>53742</v>
      </c>
    </row>
    <row r="8" spans="1:23" ht="15.75" x14ac:dyDescent="0.25">
      <c r="A8" s="19" t="s">
        <v>26</v>
      </c>
      <c r="B8" s="20"/>
      <c r="C8" s="20"/>
      <c r="D8" s="20"/>
      <c r="E8" s="20"/>
      <c r="F8" s="35"/>
      <c r="G8" s="35"/>
      <c r="H8" s="36"/>
      <c r="I8" s="37"/>
      <c r="J8" s="37"/>
      <c r="K8" s="37"/>
      <c r="L8" s="36"/>
      <c r="M8" s="38"/>
      <c r="N8" s="39"/>
      <c r="O8" s="37"/>
      <c r="P8" s="37"/>
      <c r="Q8" s="37"/>
      <c r="R8" s="37"/>
      <c r="S8" s="37"/>
      <c r="T8" s="37"/>
      <c r="U8" s="28">
        <f t="shared" si="0"/>
        <v>0</v>
      </c>
      <c r="V8" s="29"/>
      <c r="W8" s="30">
        <f>U8-V8</f>
        <v>0</v>
      </c>
    </row>
    <row r="9" spans="1:23" ht="15.75" x14ac:dyDescent="0.25">
      <c r="A9" s="19" t="s">
        <v>27</v>
      </c>
      <c r="B9" s="20"/>
      <c r="C9" s="20"/>
      <c r="D9" s="20"/>
      <c r="E9" s="20"/>
      <c r="F9" s="40"/>
      <c r="G9" s="40"/>
      <c r="H9" s="32"/>
      <c r="I9" s="40">
        <v>44752.33</v>
      </c>
      <c r="J9" s="40">
        <v>15822.74</v>
      </c>
      <c r="K9" s="40">
        <v>8680</v>
      </c>
      <c r="L9" s="34">
        <v>13637.53</v>
      </c>
      <c r="M9" s="39"/>
      <c r="N9" s="39"/>
      <c r="O9" s="36"/>
      <c r="P9" s="36"/>
      <c r="Q9" s="36"/>
      <c r="R9" s="36"/>
      <c r="S9" s="36"/>
      <c r="T9" s="41"/>
      <c r="U9" s="28">
        <f t="shared" si="0"/>
        <v>82892.600000000006</v>
      </c>
      <c r="V9" s="29"/>
      <c r="W9" s="30">
        <f>U9-V9</f>
        <v>82892.600000000006</v>
      </c>
    </row>
    <row r="10" spans="1:23" ht="16.5" thickBot="1" x14ac:dyDescent="0.3">
      <c r="A10" s="42" t="s">
        <v>28</v>
      </c>
      <c r="B10" s="43"/>
      <c r="C10" s="44"/>
      <c r="D10" s="44"/>
      <c r="E10" s="44"/>
      <c r="F10" s="21">
        <v>560000</v>
      </c>
      <c r="G10" s="45">
        <f>F10/12</f>
        <v>46666.666666666664</v>
      </c>
      <c r="H10" s="46"/>
      <c r="I10" s="47">
        <f>54517.9-16823</f>
        <v>37694.9</v>
      </c>
      <c r="J10" s="47">
        <v>65995.199999999997</v>
      </c>
      <c r="K10" s="47">
        <v>47294.85</v>
      </c>
      <c r="L10" s="48">
        <f>67316.45+58200</f>
        <v>125516.45</v>
      </c>
      <c r="M10" s="49"/>
      <c r="N10" s="49"/>
      <c r="O10" s="50"/>
      <c r="P10" s="50"/>
      <c r="Q10" s="50"/>
      <c r="R10" s="50"/>
      <c r="S10" s="50"/>
      <c r="T10" s="50"/>
      <c r="U10" s="51">
        <f>SUM(I10:T10)</f>
        <v>276501.40000000002</v>
      </c>
      <c r="V10" s="52">
        <f>G10*V2</f>
        <v>186666.66666666666</v>
      </c>
      <c r="W10" s="53">
        <f>U10-V10</f>
        <v>89834.733333333366</v>
      </c>
    </row>
    <row r="11" spans="1:23" ht="15.75" x14ac:dyDescent="0.25">
      <c r="A11" s="54" t="s">
        <v>29</v>
      </c>
      <c r="B11" s="55"/>
      <c r="C11" s="55"/>
      <c r="D11" s="55"/>
      <c r="E11" s="56"/>
      <c r="F11" s="57">
        <f t="shared" ref="F11:R11" si="2">SUM(F5:F10)</f>
        <v>32285180</v>
      </c>
      <c r="G11" s="58">
        <f t="shared" si="2"/>
        <v>2690431.6666666665</v>
      </c>
      <c r="H11" s="59">
        <f>SUM(H5:H10)</f>
        <v>7448484.4699999997</v>
      </c>
      <c r="I11" s="60">
        <f>SUM(I5:I10)</f>
        <v>2404322.23</v>
      </c>
      <c r="J11" s="60">
        <f>SUM(J5:J10)</f>
        <v>2890179.9400000004</v>
      </c>
      <c r="K11" s="60">
        <f t="shared" si="2"/>
        <v>2856688.85</v>
      </c>
      <c r="L11" s="60">
        <f>SUM(L5:L10)</f>
        <v>2680951.98</v>
      </c>
      <c r="M11" s="60">
        <f t="shared" si="2"/>
        <v>0</v>
      </c>
      <c r="N11" s="60">
        <f t="shared" si="2"/>
        <v>0</v>
      </c>
      <c r="O11" s="60">
        <f t="shared" si="2"/>
        <v>0</v>
      </c>
      <c r="P11" s="60">
        <f t="shared" si="2"/>
        <v>0</v>
      </c>
      <c r="Q11" s="60">
        <f t="shared" si="2"/>
        <v>0</v>
      </c>
      <c r="R11" s="60">
        <f t="shared" si="2"/>
        <v>0</v>
      </c>
      <c r="S11" s="60">
        <f>SUM(S5:S10)</f>
        <v>0</v>
      </c>
      <c r="T11" s="60">
        <f>SUM(T5:T10)</f>
        <v>0</v>
      </c>
      <c r="U11" s="61">
        <f>SUM(I11:T11)</f>
        <v>10832143</v>
      </c>
      <c r="V11" s="29">
        <f>SUM(V5:V10)</f>
        <v>10761726.666666666</v>
      </c>
      <c r="W11" s="62">
        <f>U11-V11</f>
        <v>70416.333333333954</v>
      </c>
    </row>
    <row r="12" spans="1:23" ht="63" x14ac:dyDescent="0.3">
      <c r="A12" s="63" t="s">
        <v>30</v>
      </c>
      <c r="B12" s="64"/>
      <c r="C12" s="64"/>
      <c r="D12" s="64"/>
      <c r="E12" s="64"/>
      <c r="F12" s="65"/>
      <c r="G12" s="65"/>
      <c r="H12" s="66"/>
      <c r="I12" s="65"/>
      <c r="J12" s="65"/>
      <c r="K12" s="65"/>
      <c r="L12" s="66"/>
      <c r="M12" s="67"/>
      <c r="N12" s="67"/>
      <c r="O12" s="66"/>
      <c r="P12" s="66"/>
      <c r="Q12" s="66"/>
      <c r="R12" s="66"/>
      <c r="S12" s="66"/>
      <c r="T12" s="66"/>
      <c r="U12" s="68"/>
      <c r="V12" s="69"/>
      <c r="W12" s="70" t="s">
        <v>31</v>
      </c>
    </row>
    <row r="13" spans="1:23" ht="15.75" x14ac:dyDescent="0.25">
      <c r="A13" s="71" t="s">
        <v>32</v>
      </c>
      <c r="B13" s="72"/>
      <c r="C13" s="72"/>
      <c r="D13" s="72"/>
      <c r="E13" s="72"/>
      <c r="F13" s="21">
        <v>750000</v>
      </c>
      <c r="G13" s="22">
        <f>F13/12</f>
        <v>62500</v>
      </c>
      <c r="H13" s="32"/>
      <c r="I13" s="73">
        <f>'[1]общехоз расходы'!B56</f>
        <v>69285.14</v>
      </c>
      <c r="J13" s="73">
        <f>'[1]общехоз расходы'!C56</f>
        <v>62428.83</v>
      </c>
      <c r="K13" s="73">
        <f>'[1]общехоз расходы'!D56</f>
        <v>39254.819999999985</v>
      </c>
      <c r="L13" s="73">
        <f>'[1]общехоз расходы'!E56</f>
        <v>126956.53</v>
      </c>
      <c r="M13" s="73">
        <f>'[1]общехоз расходы'!F56</f>
        <v>0</v>
      </c>
      <c r="N13" s="73">
        <f>'[1]общехоз расходы'!G56</f>
        <v>0</v>
      </c>
      <c r="O13" s="73">
        <f>'[1]общехоз расходы'!H56</f>
        <v>0</v>
      </c>
      <c r="P13" s="73">
        <f>'[1]общехоз расходы'!I56</f>
        <v>0</v>
      </c>
      <c r="Q13" s="73">
        <f>'[1]общехоз расходы'!J56</f>
        <v>0</v>
      </c>
      <c r="R13" s="73">
        <f>'[1]общехоз расходы'!K56</f>
        <v>0</v>
      </c>
      <c r="S13" s="73">
        <f>'[1]общехоз расходы'!L56</f>
        <v>0</v>
      </c>
      <c r="T13" s="73">
        <f>'[1]общехоз расходы'!M56</f>
        <v>0</v>
      </c>
      <c r="U13" s="28">
        <f t="shared" ref="U13:U33" si="3">SUM(I13:T13)</f>
        <v>297925.31999999995</v>
      </c>
      <c r="V13" s="29">
        <f>G13*$V$2</f>
        <v>250000</v>
      </c>
      <c r="W13" s="74">
        <f>V13-U13</f>
        <v>-47925.319999999949</v>
      </c>
    </row>
    <row r="14" spans="1:23" ht="15.75" x14ac:dyDescent="0.25">
      <c r="A14" s="75" t="s">
        <v>33</v>
      </c>
      <c r="B14" s="13"/>
      <c r="C14" s="13"/>
      <c r="D14" s="13"/>
      <c r="E14" s="13"/>
      <c r="F14" s="57">
        <v>50000</v>
      </c>
      <c r="G14" s="22">
        <f t="shared" ref="G14:G33" si="4">F14/12</f>
        <v>4166.666666666667</v>
      </c>
      <c r="H14" s="76"/>
      <c r="I14" s="77">
        <f>'[1]программ обеспечение'!B15</f>
        <v>7000</v>
      </c>
      <c r="J14" s="77">
        <f>'[1]программ обеспечение'!C15</f>
        <v>0</v>
      </c>
      <c r="K14" s="77">
        <f>'[1]программ обеспечение'!D15</f>
        <v>3538.13</v>
      </c>
      <c r="L14" s="77">
        <f>'[1]программ обеспечение'!E15</f>
        <v>8000</v>
      </c>
      <c r="M14" s="77">
        <f>'[1]программ обеспечение'!F15</f>
        <v>0</v>
      </c>
      <c r="N14" s="77">
        <f>'[1]программ обеспечение'!G15</f>
        <v>0</v>
      </c>
      <c r="O14" s="73">
        <f>'[1]программ обеспечение'!H15</f>
        <v>0</v>
      </c>
      <c r="P14" s="73">
        <f>'[1]программ обеспечение'!I15</f>
        <v>0</v>
      </c>
      <c r="Q14" s="73">
        <f>'[1]программ обеспечение'!J15</f>
        <v>0</v>
      </c>
      <c r="R14" s="73">
        <f>'[1]программ обеспечение'!K15</f>
        <v>0</v>
      </c>
      <c r="S14" s="73">
        <f>'[1]программ обеспечение'!L15</f>
        <v>0</v>
      </c>
      <c r="T14" s="73">
        <f>'[1]программ обеспечение'!M15</f>
        <v>0</v>
      </c>
      <c r="U14" s="28">
        <f t="shared" si="3"/>
        <v>18538.13</v>
      </c>
      <c r="V14" s="29">
        <f t="shared" ref="V14:V28" si="5">G14*$V$2</f>
        <v>16666.666666666668</v>
      </c>
      <c r="W14" s="74">
        <f t="shared" ref="W14:W28" si="6">V14-U14</f>
        <v>-1871.4633333333331</v>
      </c>
    </row>
    <row r="15" spans="1:23" ht="15.75" x14ac:dyDescent="0.25">
      <c r="A15" s="71" t="s">
        <v>34</v>
      </c>
      <c r="B15" s="72"/>
      <c r="C15" s="72"/>
      <c r="D15" s="72"/>
      <c r="E15" s="78"/>
      <c r="F15" s="21">
        <v>100000</v>
      </c>
      <c r="G15" s="22">
        <f t="shared" si="4"/>
        <v>8333.3333333333339</v>
      </c>
      <c r="H15" s="32"/>
      <c r="I15" s="73">
        <f>'[1]услуги связи'!B7</f>
        <v>13213.33</v>
      </c>
      <c r="J15" s="73">
        <f>'[1]услуги связи'!C7</f>
        <v>20000</v>
      </c>
      <c r="K15" s="73">
        <f>'[1]услуги связи'!D7</f>
        <v>9000</v>
      </c>
      <c r="L15" s="73">
        <f>'[1]услуги связи'!E7</f>
        <v>8000</v>
      </c>
      <c r="M15" s="73">
        <f>'[1]услуги связи'!F7</f>
        <v>0</v>
      </c>
      <c r="N15" s="73">
        <f>'[1]услуги связи'!G7</f>
        <v>0</v>
      </c>
      <c r="O15" s="73">
        <f>'[1]услуги связи'!H7</f>
        <v>0</v>
      </c>
      <c r="P15" s="73">
        <f>'[1]услуги связи'!I7</f>
        <v>0</v>
      </c>
      <c r="Q15" s="73">
        <f>'[1]услуги связи'!J7</f>
        <v>0</v>
      </c>
      <c r="R15" s="73">
        <f>'[1]услуги связи'!K7</f>
        <v>0</v>
      </c>
      <c r="S15" s="73">
        <f>'[1]услуги связи'!L7</f>
        <v>0</v>
      </c>
      <c r="T15" s="73">
        <f>'[1]услуги связи'!M7</f>
        <v>0</v>
      </c>
      <c r="U15" s="28">
        <f t="shared" si="3"/>
        <v>50213.33</v>
      </c>
      <c r="V15" s="29">
        <f t="shared" si="5"/>
        <v>33333.333333333336</v>
      </c>
      <c r="W15" s="74">
        <f t="shared" si="6"/>
        <v>-16879.996666666666</v>
      </c>
    </row>
    <row r="16" spans="1:23" ht="15.75" x14ac:dyDescent="0.25">
      <c r="A16" s="75" t="s">
        <v>35</v>
      </c>
      <c r="B16" s="13"/>
      <c r="C16" s="13"/>
      <c r="D16" s="13"/>
      <c r="E16" s="79"/>
      <c r="F16" s="57">
        <v>7500000</v>
      </c>
      <c r="G16" s="22">
        <f t="shared" si="4"/>
        <v>625000</v>
      </c>
      <c r="H16" s="76"/>
      <c r="I16" s="77">
        <f>'[1]з пл'!B6</f>
        <v>607993.30900000001</v>
      </c>
      <c r="J16" s="77">
        <f>'[1]з пл'!C6</f>
        <v>847319.86</v>
      </c>
      <c r="K16" s="77">
        <f>'[1]з пл'!D6</f>
        <v>523883.59</v>
      </c>
      <c r="L16" s="77">
        <f>'[1]з пл'!E6</f>
        <v>599763.37</v>
      </c>
      <c r="M16" s="80">
        <f>'[1]з пл'!F6</f>
        <v>0</v>
      </c>
      <c r="N16" s="77">
        <f>'[1]з пл'!G6</f>
        <v>0</v>
      </c>
      <c r="O16" s="73">
        <f>'[1]з пл'!H6</f>
        <v>0</v>
      </c>
      <c r="P16" s="73">
        <f>'[1]з пл'!I6</f>
        <v>0</v>
      </c>
      <c r="Q16" s="73">
        <f>'[1]з пл'!J6</f>
        <v>0</v>
      </c>
      <c r="R16" s="73">
        <f>'[1]з пл'!K6</f>
        <v>0</v>
      </c>
      <c r="S16" s="73">
        <f>'[1]з пл'!L6</f>
        <v>0</v>
      </c>
      <c r="T16" s="73">
        <f>'[1]з пл'!M6</f>
        <v>0</v>
      </c>
      <c r="U16" s="28">
        <f>SUM(I16:T16)</f>
        <v>2578960.1290000002</v>
      </c>
      <c r="V16" s="29">
        <f t="shared" si="5"/>
        <v>2500000</v>
      </c>
      <c r="W16" s="74">
        <f t="shared" si="6"/>
        <v>-78960.12900000019</v>
      </c>
    </row>
    <row r="17" spans="1:23" ht="15.75" x14ac:dyDescent="0.25">
      <c r="A17" s="75" t="s">
        <v>36</v>
      </c>
      <c r="B17" s="13"/>
      <c r="C17" s="13"/>
      <c r="D17" s="13"/>
      <c r="E17" s="13"/>
      <c r="F17" s="57">
        <v>500000</v>
      </c>
      <c r="G17" s="22">
        <f t="shared" si="4"/>
        <v>41666.666666666664</v>
      </c>
      <c r="H17" s="76"/>
      <c r="I17" s="77">
        <f>'[1]премиальный фонд'!B5</f>
        <v>82861.11</v>
      </c>
      <c r="J17" s="77">
        <f>'[1]премиальный фонд'!C5</f>
        <v>6640.63</v>
      </c>
      <c r="K17" s="77">
        <f>'[1]премиальный фонд'!D5</f>
        <v>13426</v>
      </c>
      <c r="L17" s="77">
        <f>'[1]премиальный фонд'!E5</f>
        <v>8250</v>
      </c>
      <c r="M17" s="80">
        <f>'[1]премиальный фонд'!F5</f>
        <v>0</v>
      </c>
      <c r="N17" s="77">
        <f>'[1]премиальный фонд'!G5</f>
        <v>0</v>
      </c>
      <c r="O17" s="77">
        <f>'[1]премиальный фонд'!H5</f>
        <v>0</v>
      </c>
      <c r="P17" s="77">
        <f>'[1]премиальный фонд'!I5</f>
        <v>0</v>
      </c>
      <c r="Q17" s="77">
        <f>'[1]премиальный фонд'!J5</f>
        <v>0</v>
      </c>
      <c r="R17" s="77">
        <f>'[1]премиальный фонд'!K5</f>
        <v>0</v>
      </c>
      <c r="S17" s="73">
        <f>'[1]премиальный фонд'!L5</f>
        <v>0</v>
      </c>
      <c r="T17" s="73">
        <f>'[1]премиальный фонд'!M5</f>
        <v>0</v>
      </c>
      <c r="U17" s="28">
        <f t="shared" si="3"/>
        <v>111177.74</v>
      </c>
      <c r="V17" s="29">
        <f t="shared" si="5"/>
        <v>166666.66666666666</v>
      </c>
      <c r="W17" s="74">
        <f t="shared" si="6"/>
        <v>55488.926666666652</v>
      </c>
    </row>
    <row r="18" spans="1:23" ht="15.75" x14ac:dyDescent="0.25">
      <c r="A18" s="75" t="s">
        <v>37</v>
      </c>
      <c r="B18" s="13"/>
      <c r="C18" s="13"/>
      <c r="D18" s="13"/>
      <c r="E18" s="13"/>
      <c r="F18" s="57">
        <v>2420000</v>
      </c>
      <c r="G18" s="22">
        <f t="shared" si="4"/>
        <v>201666.66666666666</v>
      </c>
      <c r="H18" s="76"/>
      <c r="I18" s="77">
        <f>'[1]налог с ФОТ'!B5</f>
        <v>180380.46</v>
      </c>
      <c r="J18" s="77">
        <f>'[1]налог с ФОТ'!C5</f>
        <v>181978.21000000002</v>
      </c>
      <c r="K18" s="77">
        <f>'[1]налог с ФОТ'!D5</f>
        <v>223859.49000000002</v>
      </c>
      <c r="L18" s="77">
        <f>'[1]налог с ФОТ'!E5</f>
        <v>130876.79999999999</v>
      </c>
      <c r="M18" s="80">
        <f>'[1]налог с ФОТ'!F5</f>
        <v>0</v>
      </c>
      <c r="N18" s="77">
        <f>'[1]налог с ФОТ'!G5</f>
        <v>0</v>
      </c>
      <c r="O18" s="77">
        <f>'[1]налог с ФОТ'!H5</f>
        <v>0</v>
      </c>
      <c r="P18" s="77">
        <f>'[1]налог с ФОТ'!I5</f>
        <v>0</v>
      </c>
      <c r="Q18" s="77">
        <f>'[1]налог с ФОТ'!J5</f>
        <v>0</v>
      </c>
      <c r="R18" s="77">
        <f>'[1]налог с ФОТ'!K5</f>
        <v>0</v>
      </c>
      <c r="S18" s="73">
        <f>'[1]налог с ФОТ'!L5</f>
        <v>0</v>
      </c>
      <c r="T18" s="73">
        <f>'[1]налог с ФОТ'!M5</f>
        <v>0</v>
      </c>
      <c r="U18" s="28">
        <f t="shared" si="3"/>
        <v>717094.96</v>
      </c>
      <c r="V18" s="29">
        <f t="shared" si="5"/>
        <v>806666.66666666663</v>
      </c>
      <c r="W18" s="74">
        <f t="shared" si="6"/>
        <v>89571.706666666665</v>
      </c>
    </row>
    <row r="19" spans="1:23" ht="15.75" x14ac:dyDescent="0.25">
      <c r="A19" s="75" t="s">
        <v>38</v>
      </c>
      <c r="B19" s="13"/>
      <c r="C19" s="13"/>
      <c r="D19" s="13"/>
      <c r="E19" s="13"/>
      <c r="F19" s="57">
        <v>150000</v>
      </c>
      <c r="G19" s="22">
        <f t="shared" si="4"/>
        <v>12500</v>
      </c>
      <c r="H19" s="76"/>
      <c r="I19" s="77">
        <f>'[1]приобрт инвентаря и оборуд'!B13</f>
        <v>0</v>
      </c>
      <c r="J19" s="77">
        <f>'[1]приобрт инвентаря и оборуд'!C13</f>
        <v>0</v>
      </c>
      <c r="K19" s="77">
        <f>'[1]приобрт инвентаря и оборуд'!D13</f>
        <v>7603</v>
      </c>
      <c r="L19" s="77">
        <f>'[1]приобрт инвентаря и оборуд'!E13</f>
        <v>1579</v>
      </c>
      <c r="M19" s="77">
        <f>'[1]приобрт инвентаря и оборуд'!F13</f>
        <v>0</v>
      </c>
      <c r="N19" s="77">
        <f>'[1]приобрт инвентаря и оборуд'!G13</f>
        <v>0</v>
      </c>
      <c r="O19" s="77">
        <f>'[1]приобрт инвентаря и оборуд'!H13</f>
        <v>0</v>
      </c>
      <c r="P19" s="77">
        <f>'[1]приобрт инвентаря и оборуд'!I13</f>
        <v>0</v>
      </c>
      <c r="Q19" s="77">
        <f>'[1]приобрт инвентаря и оборуд'!J13</f>
        <v>0</v>
      </c>
      <c r="R19" s="77">
        <f>'[1]приобрт инвентаря и оборуд'!K13</f>
        <v>0</v>
      </c>
      <c r="S19" s="77">
        <f>'[1]приобрт инвентаря и оборуд'!L13</f>
        <v>0</v>
      </c>
      <c r="T19" s="77">
        <f>'[1]приобрт инвентаря и оборуд'!M13</f>
        <v>0</v>
      </c>
      <c r="U19" s="28">
        <f t="shared" si="3"/>
        <v>9182</v>
      </c>
      <c r="V19" s="29">
        <f t="shared" si="5"/>
        <v>50000</v>
      </c>
      <c r="W19" s="74">
        <f t="shared" si="6"/>
        <v>40818</v>
      </c>
    </row>
    <row r="20" spans="1:23" ht="15.75" x14ac:dyDescent="0.25">
      <c r="A20" s="71" t="s">
        <v>39</v>
      </c>
      <c r="B20" s="72"/>
      <c r="C20" s="72"/>
      <c r="D20" s="72"/>
      <c r="E20" s="72"/>
      <c r="F20" s="21">
        <v>3900000</v>
      </c>
      <c r="G20" s="22">
        <f t="shared" si="4"/>
        <v>325000</v>
      </c>
      <c r="H20" s="32"/>
      <c r="I20" s="73">
        <f>'[1]вывоз мусора'!B10</f>
        <v>430000</v>
      </c>
      <c r="J20" s="73">
        <f>'[1]вывоз мусора'!C10</f>
        <v>340000</v>
      </c>
      <c r="K20" s="73">
        <f>'[1]вывоз мусора'!D10</f>
        <v>370000</v>
      </c>
      <c r="L20" s="73">
        <f>'[1]вывоз мусора'!E10</f>
        <v>380000</v>
      </c>
      <c r="M20" s="73">
        <f>'[1]вывоз мусора'!F10</f>
        <v>0</v>
      </c>
      <c r="N20" s="73">
        <f>'[1]вывоз мусора'!G10</f>
        <v>0</v>
      </c>
      <c r="O20" s="73">
        <f>'[1]вывоз мусора'!H10</f>
        <v>0</v>
      </c>
      <c r="P20" s="73">
        <f>'[1]вывоз мусора'!I10</f>
        <v>0</v>
      </c>
      <c r="Q20" s="73">
        <f>'[1]вывоз мусора'!J10</f>
        <v>0</v>
      </c>
      <c r="R20" s="73">
        <f>'[1]вывоз мусора'!K10</f>
        <v>0</v>
      </c>
      <c r="S20" s="73">
        <f>'[1]вывоз мусора'!L10</f>
        <v>0</v>
      </c>
      <c r="T20" s="73">
        <f>'[1]вывоз мусора'!M10</f>
        <v>0</v>
      </c>
      <c r="U20" s="28">
        <f t="shared" si="3"/>
        <v>1520000</v>
      </c>
      <c r="V20" s="29">
        <f>G20*$V$2</f>
        <v>1300000</v>
      </c>
      <c r="W20" s="74">
        <f t="shared" si="6"/>
        <v>-220000</v>
      </c>
    </row>
    <row r="21" spans="1:23" ht="15.75" x14ac:dyDescent="0.25">
      <c r="A21" s="71" t="s">
        <v>40</v>
      </c>
      <c r="B21" s="72"/>
      <c r="C21" s="72"/>
      <c r="D21" s="72"/>
      <c r="E21" s="78"/>
      <c r="F21" s="21">
        <v>6210000</v>
      </c>
      <c r="G21" s="22">
        <f t="shared" si="4"/>
        <v>517500</v>
      </c>
      <c r="H21" s="32"/>
      <c r="I21" s="73">
        <f>'[1]сод охраны'!B7</f>
        <v>0</v>
      </c>
      <c r="J21" s="73">
        <f>'[1]сод охраны'!C7</f>
        <v>517121.4</v>
      </c>
      <c r="K21" s="73">
        <f>'[1]сод охраны'!D7</f>
        <v>517121.4</v>
      </c>
      <c r="L21" s="73">
        <f>'[1]сод охраны'!E7</f>
        <v>517121.4</v>
      </c>
      <c r="M21" s="73">
        <f>'[1]сод охраны'!F7</f>
        <v>0</v>
      </c>
      <c r="N21" s="73">
        <f>'[1]сод охраны'!G7</f>
        <v>0</v>
      </c>
      <c r="O21" s="73">
        <f>'[1]сод охраны'!H7</f>
        <v>0</v>
      </c>
      <c r="P21" s="73">
        <f>'[1]сод охраны'!I7</f>
        <v>0</v>
      </c>
      <c r="Q21" s="73">
        <f>'[1]сод охраны'!J7</f>
        <v>0</v>
      </c>
      <c r="R21" s="73">
        <f>'[1]сод охраны'!K7</f>
        <v>0</v>
      </c>
      <c r="S21" s="73">
        <f>'[1]сод охраны'!L7</f>
        <v>0</v>
      </c>
      <c r="T21" s="73">
        <f>'[1]сод охраны'!M7</f>
        <v>0</v>
      </c>
      <c r="U21" s="28">
        <f t="shared" si="3"/>
        <v>1551364.2000000002</v>
      </c>
      <c r="V21" s="29">
        <f t="shared" si="5"/>
        <v>2070000</v>
      </c>
      <c r="W21" s="74">
        <f t="shared" si="6"/>
        <v>518635.79999999981</v>
      </c>
    </row>
    <row r="22" spans="1:23" ht="15.75" x14ac:dyDescent="0.25">
      <c r="A22" s="75" t="s">
        <v>41</v>
      </c>
      <c r="B22" s="13"/>
      <c r="C22" s="13"/>
      <c r="D22" s="13"/>
      <c r="E22" s="13"/>
      <c r="F22" s="57">
        <v>250000</v>
      </c>
      <c r="G22" s="22">
        <f t="shared" si="4"/>
        <v>20833.333333333332</v>
      </c>
      <c r="H22" s="76"/>
      <c r="I22" s="77">
        <f>'[1]содерж газ оборуд'!B6</f>
        <v>20697.669999999998</v>
      </c>
      <c r="J22" s="77">
        <f>'[1]содерж газ оборуд'!C6</f>
        <v>20697.669999999998</v>
      </c>
      <c r="K22" s="77">
        <f>'[1]содерж газ оборуд'!D6</f>
        <v>20697.669999999998</v>
      </c>
      <c r="L22" s="77">
        <f>'[1]содерж газ оборуд'!E6</f>
        <v>20697.669999999998</v>
      </c>
      <c r="M22" s="77">
        <f>'[1]содерж газ оборуд'!F6</f>
        <v>0</v>
      </c>
      <c r="N22" s="77">
        <f>'[1]содерж газ оборуд'!G6</f>
        <v>0</v>
      </c>
      <c r="O22" s="77">
        <f>'[1]содерж газ оборуд'!H6</f>
        <v>0</v>
      </c>
      <c r="P22" s="77">
        <f>'[1]содерж газ оборуд'!I6</f>
        <v>0</v>
      </c>
      <c r="Q22" s="77">
        <f>'[1]содерж газ оборуд'!J6</f>
        <v>0</v>
      </c>
      <c r="R22" s="77">
        <f>'[1]содерж газ оборуд'!K6</f>
        <v>0</v>
      </c>
      <c r="S22" s="77">
        <f>'[1]содерж газ оборуд'!L6</f>
        <v>0</v>
      </c>
      <c r="T22" s="77">
        <f>'[1]содерж газ оборуд'!M6</f>
        <v>0</v>
      </c>
      <c r="U22" s="28">
        <f t="shared" si="3"/>
        <v>82790.679999999993</v>
      </c>
      <c r="V22" s="29">
        <f t="shared" si="5"/>
        <v>83333.333333333328</v>
      </c>
      <c r="W22" s="74">
        <f t="shared" si="6"/>
        <v>542.65333333333547</v>
      </c>
    </row>
    <row r="23" spans="1:23" ht="15.75" x14ac:dyDescent="0.25">
      <c r="A23" s="71" t="s">
        <v>42</v>
      </c>
      <c r="B23" s="72"/>
      <c r="C23" s="72"/>
      <c r="D23" s="72"/>
      <c r="E23" s="72"/>
      <c r="F23" s="21">
        <v>400000</v>
      </c>
      <c r="G23" s="22">
        <f t="shared" si="4"/>
        <v>33333.333333333336</v>
      </c>
      <c r="H23" s="32"/>
      <c r="I23" s="73">
        <f>'[1]сод сетей водоснабжения'!B26</f>
        <v>0</v>
      </c>
      <c r="J23" s="73">
        <f>'[1]сод сетей водоснабжения'!C26</f>
        <v>32951</v>
      </c>
      <c r="K23" s="73">
        <f>'[1]сод сетей водоснабжения'!D26</f>
        <v>15533</v>
      </c>
      <c r="L23" s="73">
        <f>'[1]сод сетей водоснабжения'!E26</f>
        <v>59031.039999999994</v>
      </c>
      <c r="M23" s="73">
        <f>'[1]сод сетей водоснабжения'!F26</f>
        <v>0</v>
      </c>
      <c r="N23" s="73">
        <f>'[1]сод сетей водоснабжения'!G26</f>
        <v>0</v>
      </c>
      <c r="O23" s="73">
        <f>'[1]сод сетей водоснабжения'!H26</f>
        <v>0</v>
      </c>
      <c r="P23" s="73">
        <f>'[1]сод сетей водоснабжения'!I26</f>
        <v>0</v>
      </c>
      <c r="Q23" s="73">
        <f>'[1]сод сетей водоснабжения'!J26</f>
        <v>0</v>
      </c>
      <c r="R23" s="73">
        <f>'[1]сод сетей водоснабжения'!K26</f>
        <v>0</v>
      </c>
      <c r="S23" s="73">
        <f>'[1]сод сетей водоснабжения'!L26</f>
        <v>0</v>
      </c>
      <c r="T23" s="73">
        <f>'[1]сод сетей водоснабжения'!M26</f>
        <v>0</v>
      </c>
      <c r="U23" s="28">
        <f t="shared" si="3"/>
        <v>107515.04</v>
      </c>
      <c r="V23" s="29">
        <f t="shared" si="5"/>
        <v>133333.33333333334</v>
      </c>
      <c r="W23" s="74">
        <f t="shared" si="6"/>
        <v>25818.293333333349</v>
      </c>
    </row>
    <row r="24" spans="1:23" ht="15.75" x14ac:dyDescent="0.25">
      <c r="A24" s="71" t="s">
        <v>43</v>
      </c>
      <c r="B24" s="72"/>
      <c r="C24" s="72"/>
      <c r="D24" s="72"/>
      <c r="E24" s="72"/>
      <c r="F24" s="21">
        <v>250000</v>
      </c>
      <c r="G24" s="22">
        <f t="shared" si="4"/>
        <v>20833.333333333332</v>
      </c>
      <c r="H24" s="32"/>
      <c r="I24" s="73">
        <f>'[1]сод сетей канализации'!B19</f>
        <v>1565</v>
      </c>
      <c r="J24" s="73">
        <f>'[1]сод сетей канализации'!C19</f>
        <v>31275</v>
      </c>
      <c r="K24" s="73">
        <f>'[1]сод сетей канализации'!D19</f>
        <v>6146</v>
      </c>
      <c r="L24" s="73">
        <f>'[1]сод сетей канализации'!E19</f>
        <v>5126</v>
      </c>
      <c r="M24" s="73">
        <f>'[1]сод сетей канализации'!F19</f>
        <v>0</v>
      </c>
      <c r="N24" s="73">
        <f>'[1]сод сетей канализации'!G19</f>
        <v>0</v>
      </c>
      <c r="O24" s="73">
        <f>'[1]сод сетей канализации'!H19</f>
        <v>0</v>
      </c>
      <c r="P24" s="73">
        <f>'[1]сод сетей канализации'!I19</f>
        <v>0</v>
      </c>
      <c r="Q24" s="73">
        <f>'[1]сод сетей канализации'!J19</f>
        <v>0</v>
      </c>
      <c r="R24" s="73">
        <f>'[1]сод сетей канализации'!K19</f>
        <v>0</v>
      </c>
      <c r="S24" s="73">
        <f>'[1]сод сетей канализации'!L19</f>
        <v>0</v>
      </c>
      <c r="T24" s="73">
        <f>'[1]сод сетей канализации'!M19</f>
        <v>0</v>
      </c>
      <c r="U24" s="28">
        <f t="shared" si="3"/>
        <v>44112</v>
      </c>
      <c r="V24" s="29">
        <f>G24*$V$2</f>
        <v>83333.333333333328</v>
      </c>
      <c r="W24" s="74">
        <f t="shared" si="6"/>
        <v>39221.333333333328</v>
      </c>
    </row>
    <row r="25" spans="1:23" ht="15.75" x14ac:dyDescent="0.25">
      <c r="A25" s="71" t="s">
        <v>44</v>
      </c>
      <c r="B25" s="72"/>
      <c r="C25" s="72"/>
      <c r="D25" s="72"/>
      <c r="E25" s="72"/>
      <c r="F25" s="21">
        <v>150000</v>
      </c>
      <c r="G25" s="22">
        <f t="shared" si="4"/>
        <v>12500</v>
      </c>
      <c r="H25" s="32"/>
      <c r="I25" s="73">
        <f>'[1]ремонт канализации'!B21</f>
        <v>0</v>
      </c>
      <c r="J25" s="73">
        <f>'[1]ремонт канализации'!C21</f>
        <v>16300</v>
      </c>
      <c r="K25" s="73">
        <f>'[1]ремонт канализации'!D21</f>
        <v>16300</v>
      </c>
      <c r="L25" s="73">
        <f>'[1]ремонт канализации'!E21</f>
        <v>19300</v>
      </c>
      <c r="M25" s="73">
        <f>'[1]ремонт канализации'!F21</f>
        <v>0</v>
      </c>
      <c r="N25" s="73">
        <f>'[1]ремонт канализации'!G21</f>
        <v>0</v>
      </c>
      <c r="O25" s="73">
        <f>'[1]ремонт канализации'!H21</f>
        <v>0</v>
      </c>
      <c r="P25" s="73">
        <f>'[1]ремонт канализации'!I21</f>
        <v>0</v>
      </c>
      <c r="Q25" s="73">
        <f>'[1]ремонт канализации'!J21</f>
        <v>0</v>
      </c>
      <c r="R25" s="73">
        <f>'[1]ремонт канализации'!K21</f>
        <v>0</v>
      </c>
      <c r="S25" s="73">
        <f>'[1]ремонт канализации'!L21</f>
        <v>0</v>
      </c>
      <c r="T25" s="73">
        <f>'[1]ремонт канализации'!M21</f>
        <v>0</v>
      </c>
      <c r="U25" s="28">
        <f t="shared" si="3"/>
        <v>51900</v>
      </c>
      <c r="V25" s="29">
        <f t="shared" si="5"/>
        <v>50000</v>
      </c>
      <c r="W25" s="74">
        <f t="shared" si="6"/>
        <v>-1900</v>
      </c>
    </row>
    <row r="26" spans="1:23" ht="15.75" x14ac:dyDescent="0.25">
      <c r="A26" s="71" t="s">
        <v>45</v>
      </c>
      <c r="B26" s="72"/>
      <c r="C26" s="72"/>
      <c r="D26" s="72"/>
      <c r="E26" s="72"/>
      <c r="F26" s="21">
        <v>150000</v>
      </c>
      <c r="G26" s="22">
        <f t="shared" si="4"/>
        <v>12500</v>
      </c>
      <c r="H26" s="32"/>
      <c r="I26" s="73">
        <f>'[1]сод сетей эл.снабж'!B20</f>
        <v>2498.1999999999998</v>
      </c>
      <c r="J26" s="73">
        <f>'[1]сод сетей эл.снабж'!C20</f>
        <v>9360</v>
      </c>
      <c r="K26" s="73">
        <f>'[1]сод сетей эл.снабж'!D20</f>
        <v>0</v>
      </c>
      <c r="L26" s="73">
        <f>'[1]сод сетей эл.снабж'!E20</f>
        <v>0</v>
      </c>
      <c r="M26" s="73">
        <f>'[1]сод сетей эл.снабж'!F20</f>
        <v>0</v>
      </c>
      <c r="N26" s="73">
        <f>'[1]сод сетей эл.снабж'!G20</f>
        <v>0</v>
      </c>
      <c r="O26" s="73">
        <f>'[1]сод сетей эл.снабж'!H20</f>
        <v>0</v>
      </c>
      <c r="P26" s="73">
        <f>'[1]сод сетей эл.снабж'!I20</f>
        <v>0</v>
      </c>
      <c r="Q26" s="73">
        <f>'[1]сод сетей эл.снабж'!J20</f>
        <v>0</v>
      </c>
      <c r="R26" s="73">
        <f>'[1]сод сетей эл.снабж'!K20</f>
        <v>0</v>
      </c>
      <c r="S26" s="73">
        <f>'[1]сод сетей эл.снабж'!L20</f>
        <v>0</v>
      </c>
      <c r="T26" s="73">
        <f>'[1]сод сетей эл.снабж'!M20</f>
        <v>0</v>
      </c>
      <c r="U26" s="28">
        <f t="shared" si="3"/>
        <v>11858.2</v>
      </c>
      <c r="V26" s="29">
        <f t="shared" si="5"/>
        <v>50000</v>
      </c>
      <c r="W26" s="74">
        <f t="shared" si="6"/>
        <v>38141.800000000003</v>
      </c>
    </row>
    <row r="27" spans="1:23" ht="15.75" x14ac:dyDescent="0.25">
      <c r="A27" s="71" t="s">
        <v>46</v>
      </c>
      <c r="B27" s="72"/>
      <c r="C27" s="72"/>
      <c r="D27" s="72"/>
      <c r="E27" s="72"/>
      <c r="F27" s="21">
        <v>2300000</v>
      </c>
      <c r="G27" s="22">
        <f t="shared" si="4"/>
        <v>191666.66666666666</v>
      </c>
      <c r="H27" s="32"/>
      <c r="I27" s="73">
        <f>'[1]эл.эн на общ нужды'!B6</f>
        <v>131952.95000000001</v>
      </c>
      <c r="J27" s="73">
        <f>'[1]эл.эн на общ нужды'!C6</f>
        <v>119523.9</v>
      </c>
      <c r="K27" s="73">
        <f>'[1]эл.эн на общ нужды'!D6</f>
        <v>70762</v>
      </c>
      <c r="L27" s="73">
        <f>'[1]эл.эн на общ нужды'!E6</f>
        <v>114411.91</v>
      </c>
      <c r="M27" s="73">
        <f>'[1]эл.эн на общ нужды'!F6</f>
        <v>0</v>
      </c>
      <c r="N27" s="73">
        <f>'[1]эл.эн на общ нужды'!G6</f>
        <v>0</v>
      </c>
      <c r="O27" s="73">
        <f>'[1]эл.эн на общ нужды'!H6</f>
        <v>0</v>
      </c>
      <c r="P27" s="73">
        <f>'[1]эл.эн на общ нужды'!I6</f>
        <v>0</v>
      </c>
      <c r="Q27" s="73">
        <f>'[1]эл.эн на общ нужды'!J6</f>
        <v>0</v>
      </c>
      <c r="R27" s="73">
        <f>'[1]эл.эн на общ нужды'!K6</f>
        <v>0</v>
      </c>
      <c r="S27" s="73">
        <f>'[1]эл.эн на общ нужды'!L6</f>
        <v>0</v>
      </c>
      <c r="T27" s="73">
        <f>'[1]эл.эн на общ нужды'!M6</f>
        <v>0</v>
      </c>
      <c r="U27" s="28">
        <f t="shared" si="3"/>
        <v>436650.76</v>
      </c>
      <c r="V27" s="29">
        <f t="shared" si="5"/>
        <v>766666.66666666663</v>
      </c>
      <c r="W27" s="74">
        <f t="shared" si="6"/>
        <v>330015.90666666662</v>
      </c>
    </row>
    <row r="28" spans="1:23" ht="15.75" x14ac:dyDescent="0.25">
      <c r="A28" s="71" t="s">
        <v>47</v>
      </c>
      <c r="B28" s="72"/>
      <c r="C28" s="72"/>
      <c r="D28" s="72"/>
      <c r="E28" s="72"/>
      <c r="F28" s="21">
        <v>250000</v>
      </c>
      <c r="G28" s="22">
        <f t="shared" si="4"/>
        <v>20833.333333333332</v>
      </c>
      <c r="H28" s="32"/>
      <c r="I28" s="73">
        <f>'[1]содерж дорог'!B33</f>
        <v>35610</v>
      </c>
      <c r="J28" s="73">
        <f>'[1]содерж дорог'!C33</f>
        <v>44383.6</v>
      </c>
      <c r="K28" s="73">
        <f>'[1]содерж дорог'!D33</f>
        <v>1839.6</v>
      </c>
      <c r="L28" s="73">
        <f>'[1]содерж дорог'!E33</f>
        <v>49364.52</v>
      </c>
      <c r="M28" s="73">
        <f>'[1]содерж дорог'!F33</f>
        <v>0</v>
      </c>
      <c r="N28" s="73">
        <f>'[1]содерж дорог'!G33</f>
        <v>0</v>
      </c>
      <c r="O28" s="73">
        <f>'[1]содерж дорог'!H33</f>
        <v>0</v>
      </c>
      <c r="P28" s="73">
        <f>'[1]содерж дорог'!I33</f>
        <v>0</v>
      </c>
      <c r="Q28" s="73">
        <f>'[1]содерж дорог'!J33</f>
        <v>0</v>
      </c>
      <c r="R28" s="73">
        <f>'[1]содерж дорог'!K33</f>
        <v>0</v>
      </c>
      <c r="S28" s="73">
        <f>'[1]содерж дорог'!L33</f>
        <v>0</v>
      </c>
      <c r="T28" s="73">
        <f>'[1]содерж дорог'!M33</f>
        <v>0</v>
      </c>
      <c r="U28" s="28">
        <f t="shared" si="3"/>
        <v>131197.72</v>
      </c>
      <c r="V28" s="29">
        <f t="shared" si="5"/>
        <v>83333.333333333328</v>
      </c>
      <c r="W28" s="74">
        <f t="shared" si="6"/>
        <v>-47864.386666666673</v>
      </c>
    </row>
    <row r="29" spans="1:23" ht="15.75" x14ac:dyDescent="0.25">
      <c r="A29" s="71" t="s">
        <v>48</v>
      </c>
      <c r="B29" s="72"/>
      <c r="C29" s="72"/>
      <c r="D29" s="72"/>
      <c r="E29" s="72"/>
      <c r="F29" s="21">
        <v>250000</v>
      </c>
      <c r="G29" s="22">
        <f>F29/12</f>
        <v>20833.333333333332</v>
      </c>
      <c r="H29" s="32"/>
      <c r="I29" s="73">
        <f>[1]благоустройство!B26</f>
        <v>51273</v>
      </c>
      <c r="J29" s="73">
        <f>[1]благоустройство!C26</f>
        <v>4473.62</v>
      </c>
      <c r="K29" s="73">
        <f>[1]благоустройство!D26</f>
        <v>1038</v>
      </c>
      <c r="L29" s="73">
        <f>[1]благоустройство!E26</f>
        <v>68831.009999999995</v>
      </c>
      <c r="M29" s="73">
        <f>[1]благоустройство!F26</f>
        <v>0</v>
      </c>
      <c r="N29" s="73">
        <f>[1]благоустройство!G26</f>
        <v>0</v>
      </c>
      <c r="O29" s="73">
        <f>[1]благоустройство!H26</f>
        <v>0</v>
      </c>
      <c r="P29" s="73">
        <f>[1]благоустройство!I26</f>
        <v>0</v>
      </c>
      <c r="Q29" s="73">
        <f>[1]благоустройство!J26</f>
        <v>0</v>
      </c>
      <c r="R29" s="73">
        <f>[1]благоустройство!K26</f>
        <v>0</v>
      </c>
      <c r="S29" s="73">
        <f>[1]благоустройство!L26</f>
        <v>0</v>
      </c>
      <c r="T29" s="73">
        <f>[1]благоустройство!M26</f>
        <v>0</v>
      </c>
      <c r="U29" s="28">
        <f>SUM(I29:T29)</f>
        <v>125615.63</v>
      </c>
      <c r="V29" s="29">
        <f>G29*$V$2</f>
        <v>83333.333333333328</v>
      </c>
      <c r="W29" s="74">
        <f>V29-U29</f>
        <v>-42282.296666666676</v>
      </c>
    </row>
    <row r="30" spans="1:23" ht="15.75" x14ac:dyDescent="0.25">
      <c r="A30" s="71" t="s">
        <v>49</v>
      </c>
      <c r="B30" s="72"/>
      <c r="C30" s="72"/>
      <c r="D30" s="72"/>
      <c r="E30" s="72"/>
      <c r="F30" s="21">
        <v>650000</v>
      </c>
      <c r="G30" s="22" t="s">
        <v>50</v>
      </c>
      <c r="H30" s="32"/>
      <c r="I30" s="73">
        <f>'[1]ямочный ремонт'!B11</f>
        <v>0</v>
      </c>
      <c r="J30" s="73">
        <f>'[1]ямочный ремонт'!C11</f>
        <v>161813.73000000001</v>
      </c>
      <c r="K30" s="73">
        <f>'[1]ямочный ремонт'!D11</f>
        <v>271816.26</v>
      </c>
      <c r="L30" s="73">
        <f>'[1]ямочный ремонт'!E11</f>
        <v>0</v>
      </c>
      <c r="M30" s="73">
        <f>'[1]ямочный ремонт'!F11</f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81">
        <f t="shared" si="3"/>
        <v>433629.99</v>
      </c>
      <c r="V30" s="82">
        <f>F30</f>
        <v>650000</v>
      </c>
      <c r="W30" s="74">
        <f t="shared" ref="W30:W32" si="7">V30-U30</f>
        <v>216370.01</v>
      </c>
    </row>
    <row r="31" spans="1:23" ht="15.75" x14ac:dyDescent="0.25">
      <c r="A31" s="71" t="s">
        <v>51</v>
      </c>
      <c r="B31" s="72"/>
      <c r="C31" s="72"/>
      <c r="D31" s="72"/>
      <c r="E31" s="72"/>
      <c r="F31" s="21">
        <v>800000</v>
      </c>
      <c r="G31" s="22" t="s">
        <v>50</v>
      </c>
      <c r="H31" s="32"/>
      <c r="I31" s="73">
        <f>507210</f>
        <v>507210</v>
      </c>
      <c r="J31" s="73">
        <v>75790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81">
        <f t="shared" si="3"/>
        <v>583000</v>
      </c>
      <c r="V31" s="82">
        <f>F31</f>
        <v>800000</v>
      </c>
      <c r="W31" s="74">
        <f>V31-U31</f>
        <v>217000</v>
      </c>
    </row>
    <row r="32" spans="1:23" ht="15.75" x14ac:dyDescent="0.25">
      <c r="A32" s="83" t="s">
        <v>52</v>
      </c>
      <c r="B32" s="84"/>
      <c r="C32" s="84"/>
      <c r="D32" s="84"/>
      <c r="E32" s="84"/>
      <c r="F32" s="85">
        <v>241600</v>
      </c>
      <c r="G32" s="86" t="s">
        <v>50</v>
      </c>
      <c r="H32" s="87"/>
      <c r="I32" s="88">
        <v>0</v>
      </c>
      <c r="J32" s="88">
        <f>25740+3393+234+5967+77000+10150+700+17850+51260+6757+466+11883</f>
        <v>211400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1">
        <f t="shared" si="3"/>
        <v>211400</v>
      </c>
      <c r="V32" s="82">
        <f>F32</f>
        <v>241600</v>
      </c>
      <c r="W32" s="74">
        <f t="shared" si="7"/>
        <v>30200</v>
      </c>
    </row>
    <row r="33" spans="1:23" ht="16.5" thickBot="1" x14ac:dyDescent="0.3">
      <c r="A33" s="89" t="s">
        <v>53</v>
      </c>
      <c r="B33" s="90"/>
      <c r="C33" s="90"/>
      <c r="D33" s="90"/>
      <c r="E33" s="90"/>
      <c r="F33" s="91">
        <v>1363580</v>
      </c>
      <c r="G33" s="45">
        <f t="shared" si="4"/>
        <v>113631.66666666667</v>
      </c>
      <c r="H33" s="46"/>
      <c r="I33" s="92">
        <f>'[1]резервный фонд'!B29</f>
        <v>22692</v>
      </c>
      <c r="J33" s="92">
        <f>'[1]резервный фонд'!C29</f>
        <v>85301.17</v>
      </c>
      <c r="K33" s="92">
        <f>'[1]резервный фонд'!D29</f>
        <v>0</v>
      </c>
      <c r="L33" s="92">
        <f>'[1]резервный фонд'!E29</f>
        <v>365004.17</v>
      </c>
      <c r="M33" s="92">
        <f>'[1]резервный фонд'!F29</f>
        <v>0</v>
      </c>
      <c r="N33" s="92">
        <f>'[1]резервный фонд'!G29</f>
        <v>0</v>
      </c>
      <c r="O33" s="92">
        <f>'[1]резервный фонд'!H29</f>
        <v>0</v>
      </c>
      <c r="P33" s="92">
        <f>'[1]резервный фонд'!I29</f>
        <v>0</v>
      </c>
      <c r="Q33" s="92">
        <f>'[1]резервный фонд'!J29</f>
        <v>0</v>
      </c>
      <c r="R33" s="92">
        <f>'[1]резервный фонд'!K29</f>
        <v>0</v>
      </c>
      <c r="S33" s="92">
        <f>'[1]резервный фонд'!L29</f>
        <v>0</v>
      </c>
      <c r="T33" s="92">
        <f>'[1]резервный фонд'!M29</f>
        <v>0</v>
      </c>
      <c r="U33" s="51">
        <f t="shared" si="3"/>
        <v>472997.33999999997</v>
      </c>
      <c r="V33" s="51">
        <f>G33*V2</f>
        <v>454526.66666666669</v>
      </c>
      <c r="W33" s="93">
        <f>V33-U33</f>
        <v>-18470.673333333281</v>
      </c>
    </row>
    <row r="34" spans="1:23" ht="15.75" x14ac:dyDescent="0.25">
      <c r="A34" s="94" t="s">
        <v>54</v>
      </c>
      <c r="B34" s="95"/>
      <c r="C34" s="95"/>
      <c r="D34" s="95"/>
      <c r="E34" s="96"/>
      <c r="F34" s="57">
        <f>SUM(F13:F33)</f>
        <v>28635180</v>
      </c>
      <c r="G34" s="58">
        <f>SUM(G13:G33)</f>
        <v>2245298.333333333</v>
      </c>
      <c r="H34" s="76"/>
      <c r="I34" s="97">
        <f t="shared" ref="I34:W34" si="8">SUM(I13:I33)</f>
        <v>2164232.1689999998</v>
      </c>
      <c r="J34" s="97">
        <f t="shared" si="8"/>
        <v>2788758.62</v>
      </c>
      <c r="K34" s="97">
        <f>SUM(K13:K33)</f>
        <v>2111818.96</v>
      </c>
      <c r="L34" s="98">
        <f>SUM(L13:L33)</f>
        <v>2482313.42</v>
      </c>
      <c r="M34" s="98">
        <f t="shared" si="8"/>
        <v>0</v>
      </c>
      <c r="N34" s="98">
        <f t="shared" si="8"/>
        <v>0</v>
      </c>
      <c r="O34" s="98">
        <f t="shared" si="8"/>
        <v>0</v>
      </c>
      <c r="P34" s="98">
        <f t="shared" si="8"/>
        <v>0</v>
      </c>
      <c r="Q34" s="98">
        <f t="shared" si="8"/>
        <v>0</v>
      </c>
      <c r="R34" s="98">
        <f t="shared" si="8"/>
        <v>0</v>
      </c>
      <c r="S34" s="98">
        <f t="shared" si="8"/>
        <v>0</v>
      </c>
      <c r="T34" s="98">
        <f t="shared" si="8"/>
        <v>0</v>
      </c>
      <c r="U34" s="61">
        <f t="shared" si="8"/>
        <v>9547123.1689999998</v>
      </c>
      <c r="V34" s="61">
        <f t="shared" si="8"/>
        <v>10672793.333333332</v>
      </c>
      <c r="W34" s="61">
        <f t="shared" si="8"/>
        <v>1125670.1643333328</v>
      </c>
    </row>
    <row r="35" spans="1:23" x14ac:dyDescent="0.25">
      <c r="F35" s="4"/>
      <c r="G35" s="4"/>
      <c r="I35" s="4"/>
      <c r="J35" s="4"/>
      <c r="K35" s="4"/>
      <c r="U35" s="4"/>
      <c r="V35" s="4"/>
      <c r="W35" s="4"/>
    </row>
    <row r="36" spans="1:23" ht="15.75" x14ac:dyDescent="0.25">
      <c r="A36" s="99" t="s">
        <v>55</v>
      </c>
      <c r="B36" s="100"/>
      <c r="C36" s="100"/>
      <c r="D36" s="100"/>
      <c r="E36" s="101"/>
      <c r="F36" s="102">
        <v>4000000</v>
      </c>
      <c r="G36" s="103" t="s">
        <v>50</v>
      </c>
      <c r="H36" s="101"/>
      <c r="I36" s="104">
        <f>'[1]Ремонт водопров. (закольцовка)'!B17</f>
        <v>1908095</v>
      </c>
      <c r="J36" s="104">
        <f>'[1]Ремонт водопров. (закольцовка)'!C17</f>
        <v>548220</v>
      </c>
      <c r="K36" s="104">
        <f>'[1]Ремонт водопров. (закольцовка)'!D17</f>
        <v>545371.25</v>
      </c>
      <c r="L36" s="104">
        <f>'[1]Ремонт водопров. (закольцовка)'!E17</f>
        <v>100000</v>
      </c>
      <c r="M36" s="104">
        <f>'[1]Ремонт водопров. (закольцовка)'!F17</f>
        <v>0</v>
      </c>
      <c r="N36" s="104">
        <f>'[1]Ремонт водопров. (закольцовка)'!G17</f>
        <v>0</v>
      </c>
      <c r="O36" s="104">
        <f>'[1]Ремонт водопров. (закольцовка)'!H17</f>
        <v>0</v>
      </c>
      <c r="P36" s="104">
        <f>'[1]Ремонт водопров. (закольцовка)'!I17</f>
        <v>0</v>
      </c>
      <c r="Q36" s="104">
        <f>'[1]Ремонт водопров. (закольцовка)'!J17</f>
        <v>0</v>
      </c>
      <c r="R36" s="104">
        <f>'[1]Ремонт водопров. (закольцовка)'!K17</f>
        <v>0</v>
      </c>
      <c r="S36" s="104">
        <v>0</v>
      </c>
      <c r="T36" s="101">
        <v>0</v>
      </c>
      <c r="U36" s="30">
        <f t="shared" ref="U36:U42" si="9">SUM(I36:T36)</f>
        <v>3101686.25</v>
      </c>
      <c r="V36" s="105" t="s">
        <v>50</v>
      </c>
      <c r="W36" s="30">
        <f>F36-U36</f>
        <v>898313.75</v>
      </c>
    </row>
    <row r="37" spans="1:23" ht="15.75" x14ac:dyDescent="0.25">
      <c r="A37" s="99" t="s">
        <v>56</v>
      </c>
      <c r="B37" s="100"/>
      <c r="C37" s="100"/>
      <c r="D37" s="100"/>
      <c r="E37" s="101"/>
      <c r="F37" s="102">
        <v>200000</v>
      </c>
      <c r="G37" s="103" t="s">
        <v>50</v>
      </c>
      <c r="H37" s="101"/>
      <c r="I37" s="104">
        <v>115000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1"/>
      <c r="U37" s="30">
        <f t="shared" si="9"/>
        <v>115000</v>
      </c>
      <c r="V37" s="105" t="s">
        <v>50</v>
      </c>
      <c r="W37" s="30">
        <f t="shared" ref="W37:W42" si="10">F37-U37</f>
        <v>85000</v>
      </c>
    </row>
    <row r="38" spans="1:23" ht="15.75" x14ac:dyDescent="0.25">
      <c r="A38" s="99" t="s">
        <v>57</v>
      </c>
      <c r="B38" s="100"/>
      <c r="C38" s="100"/>
      <c r="D38" s="100"/>
      <c r="E38" s="101"/>
      <c r="F38" s="102">
        <v>200000</v>
      </c>
      <c r="G38" s="103" t="s">
        <v>50</v>
      </c>
      <c r="H38" s="101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1"/>
      <c r="U38" s="30">
        <f t="shared" si="9"/>
        <v>0</v>
      </c>
      <c r="V38" s="105" t="s">
        <v>50</v>
      </c>
      <c r="W38" s="30">
        <f t="shared" si="10"/>
        <v>200000</v>
      </c>
    </row>
    <row r="39" spans="1:23" ht="15.75" x14ac:dyDescent="0.25">
      <c r="A39" s="99" t="s">
        <v>58</v>
      </c>
      <c r="B39" s="100"/>
      <c r="C39" s="100"/>
      <c r="D39" s="100"/>
      <c r="E39" s="101"/>
      <c r="F39" s="102">
        <v>1000000</v>
      </c>
      <c r="G39" s="103" t="s">
        <v>50</v>
      </c>
      <c r="H39" s="101"/>
      <c r="I39" s="104">
        <f>[1]Лицензирование!B26</f>
        <v>41240</v>
      </c>
      <c r="J39" s="104">
        <f>[1]Лицензирование!C26</f>
        <v>283000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1"/>
      <c r="U39" s="30">
        <f t="shared" si="9"/>
        <v>324240</v>
      </c>
      <c r="V39" s="105" t="s">
        <v>50</v>
      </c>
      <c r="W39" s="30">
        <f t="shared" si="10"/>
        <v>675760</v>
      </c>
    </row>
    <row r="40" spans="1:23" ht="15.75" x14ac:dyDescent="0.25">
      <c r="A40" s="99" t="s">
        <v>59</v>
      </c>
      <c r="B40" s="100"/>
      <c r="C40" s="100"/>
      <c r="D40" s="100"/>
      <c r="E40" s="101"/>
      <c r="F40" s="102">
        <v>600000</v>
      </c>
      <c r="G40" s="103" t="s">
        <v>50</v>
      </c>
      <c r="H40" s="101"/>
      <c r="I40" s="104"/>
      <c r="J40" s="104">
        <v>102500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1"/>
      <c r="U40" s="30">
        <f t="shared" si="9"/>
        <v>102500</v>
      </c>
      <c r="V40" s="105" t="s">
        <v>50</v>
      </c>
      <c r="W40" s="30">
        <f t="shared" si="10"/>
        <v>497500</v>
      </c>
    </row>
    <row r="41" spans="1:23" ht="15.75" x14ac:dyDescent="0.25">
      <c r="A41" s="99" t="s">
        <v>60</v>
      </c>
      <c r="B41" s="100"/>
      <c r="C41" s="100"/>
      <c r="D41" s="100"/>
      <c r="E41" s="101"/>
      <c r="F41" s="102">
        <v>250000</v>
      </c>
      <c r="G41" s="103" t="s">
        <v>50</v>
      </c>
      <c r="H41" s="101"/>
      <c r="I41" s="104"/>
      <c r="J41" s="104">
        <v>186499.7</v>
      </c>
      <c r="K41" s="104"/>
      <c r="L41" s="104">
        <v>139928.44</v>
      </c>
      <c r="M41" s="104"/>
      <c r="N41" s="104"/>
      <c r="O41" s="104"/>
      <c r="P41" s="104"/>
      <c r="Q41" s="104"/>
      <c r="R41" s="104"/>
      <c r="S41" s="104"/>
      <c r="T41" s="101"/>
      <c r="U41" s="30">
        <f t="shared" si="9"/>
        <v>326428.14</v>
      </c>
      <c r="V41" s="105" t="s">
        <v>50</v>
      </c>
      <c r="W41" s="30">
        <f t="shared" si="10"/>
        <v>-76428.140000000014</v>
      </c>
    </row>
    <row r="42" spans="1:23" ht="16.5" thickBot="1" x14ac:dyDescent="0.3">
      <c r="A42" s="106" t="s">
        <v>61</v>
      </c>
      <c r="B42" s="107"/>
      <c r="C42" s="107"/>
      <c r="D42" s="107"/>
      <c r="E42" s="108"/>
      <c r="F42" s="109">
        <v>200000</v>
      </c>
      <c r="G42" s="110" t="s">
        <v>50</v>
      </c>
      <c r="H42" s="108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08"/>
      <c r="U42" s="53">
        <f t="shared" si="9"/>
        <v>0</v>
      </c>
      <c r="V42" s="112" t="s">
        <v>50</v>
      </c>
      <c r="W42" s="53">
        <f t="shared" si="10"/>
        <v>200000</v>
      </c>
    </row>
    <row r="43" spans="1:23" ht="15.75" x14ac:dyDescent="0.25">
      <c r="A43" s="113"/>
      <c r="B43" s="114"/>
      <c r="C43" s="114"/>
      <c r="D43" s="114"/>
      <c r="E43" s="115"/>
      <c r="F43" s="116">
        <f>SUM(F36:F42)</f>
        <v>6450000</v>
      </c>
      <c r="G43" s="117"/>
      <c r="H43" s="115"/>
      <c r="I43" s="118">
        <f>SUM(I36:I42)</f>
        <v>2064335</v>
      </c>
      <c r="J43" s="118">
        <f>SUM(J36:J42)</f>
        <v>1120219.7</v>
      </c>
      <c r="K43" s="118">
        <f>SUM(K36:K42)</f>
        <v>545371.25</v>
      </c>
      <c r="L43" s="118">
        <f t="shared" ref="L43:T43" si="11">SUM(L36:L42)</f>
        <v>239928.44</v>
      </c>
      <c r="M43" s="118">
        <f t="shared" si="11"/>
        <v>0</v>
      </c>
      <c r="N43" s="118">
        <f t="shared" si="11"/>
        <v>0</v>
      </c>
      <c r="O43" s="118">
        <f t="shared" si="11"/>
        <v>0</v>
      </c>
      <c r="P43" s="118">
        <f t="shared" si="11"/>
        <v>0</v>
      </c>
      <c r="Q43" s="118">
        <f t="shared" si="11"/>
        <v>0</v>
      </c>
      <c r="R43" s="118">
        <f t="shared" si="11"/>
        <v>0</v>
      </c>
      <c r="S43" s="118">
        <f t="shared" si="11"/>
        <v>0</v>
      </c>
      <c r="T43" s="118">
        <f t="shared" si="11"/>
        <v>0</v>
      </c>
      <c r="U43" s="62">
        <f>SUM(U36:U42)</f>
        <v>3969854.39</v>
      </c>
      <c r="V43" s="119"/>
      <c r="W43" s="62">
        <f>SUM(W36:W42)</f>
        <v>2480145.61</v>
      </c>
    </row>
  </sheetData>
  <mergeCells count="30">
    <mergeCell ref="A42:D42"/>
    <mergeCell ref="A43:D43"/>
    <mergeCell ref="A36:D36"/>
    <mergeCell ref="A37:D37"/>
    <mergeCell ref="A38:D38"/>
    <mergeCell ref="A39:D39"/>
    <mergeCell ref="A40:D40"/>
    <mergeCell ref="A41:D41"/>
    <mergeCell ref="U3:U4"/>
    <mergeCell ref="V3:V4"/>
    <mergeCell ref="W3:W4"/>
    <mergeCell ref="A11:E11"/>
    <mergeCell ref="A12:E12"/>
    <mergeCell ref="A34:E34"/>
    <mergeCell ref="O3:O4"/>
    <mergeCell ref="P3:P4"/>
    <mergeCell ref="Q3:Q4"/>
    <mergeCell ref="R3:R4"/>
    <mergeCell ref="S3:S4"/>
    <mergeCell ref="T3:T4"/>
    <mergeCell ref="A2:P2"/>
    <mergeCell ref="A3:E3"/>
    <mergeCell ref="F3:F4"/>
    <mergeCell ref="G3:G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В. Сафронов</dc:creator>
  <cp:lastModifiedBy>Игорь В. Сафронов</cp:lastModifiedBy>
  <dcterms:created xsi:type="dcterms:W3CDTF">2019-10-08T12:42:18Z</dcterms:created>
  <dcterms:modified xsi:type="dcterms:W3CDTF">2019-10-09T08:37:17Z</dcterms:modified>
</cp:coreProperties>
</file>