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 в 2020-2021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Лицензирование" sheetId="28" r:id="rId14"/>
    <sheet name="сод сетей водоснабжения" sheetId="12" r:id="rId15"/>
    <sheet name="канализация" sheetId="27" r:id="rId16"/>
    <sheet name="электроснабжение" sheetId="15" r:id="rId17"/>
    <sheet name="содерж дорог" sheetId="17" r:id="rId18"/>
    <sheet name="ямочный ремонт" sheetId="26" r:id="rId19"/>
    <sheet name="благоустройство" sheetId="18" r:id="rId20"/>
    <sheet name="резервный фонд" sheetId="19" r:id="rId21"/>
    <sheet name="Ремонт водопров." sheetId="25" r:id="rId22"/>
    <sheet name="Лиц.скважин" sheetId="29" r:id="rId23"/>
    <sheet name="Оформление земли" sheetId="30" r:id="rId24"/>
    <sheet name="Глуб.насос" sheetId="31" r:id="rId25"/>
    <sheet name="Помещ.охраны" sheetId="32" r:id="rId26"/>
  </sheets>
  <definedNames>
    <definedName name="_xlnm.Print_Area" localSheetId="1">'ВСЕ затраты в 2020-2021 гг'!$A$1:$V$39</definedName>
  </definedNames>
  <calcPr calcId="114210"/>
</workbook>
</file>

<file path=xl/calcChain.xml><?xml version="1.0" encoding="utf-8"?>
<calcChain xmlns="http://schemas.openxmlformats.org/spreadsheetml/2006/main">
  <c r="I6" i="20"/>
  <c r="C3" i="5"/>
  <c r="C4"/>
  <c r="C10" i="18"/>
  <c r="C4"/>
  <c r="C5" i="15"/>
  <c r="I9" i="20"/>
  <c r="C3" i="7"/>
  <c r="C3" i="27"/>
  <c r="C5" i="3"/>
  <c r="B3" i="7"/>
  <c r="H30" i="20"/>
  <c r="N12" i="19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2" i="17"/>
  <c r="N33"/>
  <c r="N22" i="27"/>
  <c r="N39" i="18"/>
  <c r="N40"/>
  <c r="N41"/>
  <c r="N42"/>
  <c r="N43"/>
  <c r="N44"/>
  <c r="N45"/>
  <c r="N38"/>
  <c r="N31" i="12"/>
  <c r="C64" i="19"/>
  <c r="I27" i="20"/>
  <c r="G64" i="19"/>
  <c r="H64"/>
  <c r="N27" i="20"/>
  <c r="I64" i="19"/>
  <c r="O27" i="20"/>
  <c r="L64" i="19"/>
  <c r="R27" i="20"/>
  <c r="M64" i="19"/>
  <c r="S27" i="20"/>
  <c r="B64" i="19"/>
  <c r="H27" i="20"/>
  <c r="N33" i="19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N6" i="17"/>
  <c r="N21" i="27"/>
  <c r="N11" i="18"/>
  <c r="N18" i="15"/>
  <c r="N19"/>
  <c r="N30" i="12"/>
  <c r="N20" i="27"/>
  <c r="N12" i="18"/>
  <c r="H6" i="7"/>
  <c r="N17" i="20"/>
  <c r="I6" i="7"/>
  <c r="O17" i="20"/>
  <c r="N5" i="7"/>
  <c r="F6"/>
  <c r="L17" i="20"/>
  <c r="E6" i="7"/>
  <c r="K17" i="20"/>
  <c r="N5" i="29"/>
  <c r="N37" i="18"/>
  <c r="N30" i="1"/>
  <c r="N31"/>
  <c r="K64" i="19"/>
  <c r="Q27" i="20"/>
  <c r="N5" i="15"/>
  <c r="N6"/>
  <c r="N9" i="17"/>
  <c r="N30"/>
  <c r="N31"/>
  <c r="N17" i="15"/>
  <c r="J73" i="1"/>
  <c r="P12" i="20"/>
  <c r="J64" i="19"/>
  <c r="P27" i="20"/>
  <c r="O35"/>
  <c r="O36"/>
  <c r="N34" i="18"/>
  <c r="N35"/>
  <c r="N29" i="17"/>
  <c r="U37" i="20"/>
  <c r="U36"/>
  <c r="U33"/>
  <c r="U32"/>
  <c r="N16" i="27"/>
  <c r="N17"/>
  <c r="N28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20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8"/>
  <c r="N7"/>
  <c r="N6"/>
  <c r="N4"/>
  <c r="G1"/>
  <c r="B21" i="15"/>
  <c r="I26" i="23"/>
  <c r="N14" i="15"/>
  <c r="N13"/>
  <c r="N12"/>
  <c r="N11"/>
  <c r="N10"/>
  <c r="N9"/>
  <c r="N8"/>
  <c r="N7"/>
  <c r="N12" i="27"/>
  <c r="N11"/>
  <c r="N10"/>
  <c r="N9"/>
  <c r="N8"/>
  <c r="N7"/>
  <c r="N6"/>
  <c r="F64" i="19"/>
  <c r="N17" i="8"/>
  <c r="N18"/>
  <c r="E64" i="19"/>
  <c r="L31" i="23"/>
  <c r="N26" i="1"/>
  <c r="D64" i="19"/>
  <c r="K31" i="23"/>
  <c r="U28" i="20"/>
  <c r="U29"/>
  <c r="U30"/>
  <c r="N9" i="8"/>
  <c r="N8" i="12"/>
  <c r="N7" i="8"/>
  <c r="N8"/>
  <c r="N13" i="18"/>
  <c r="N14"/>
  <c r="N13" i="17"/>
  <c r="C73" i="1"/>
  <c r="I12" i="20"/>
  <c r="C35" i="17"/>
  <c r="I25" i="20"/>
  <c r="C6" i="5"/>
  <c r="I15" i="20"/>
  <c r="T6"/>
  <c r="C24" i="8"/>
  <c r="I18" i="20"/>
  <c r="N7" i="17"/>
  <c r="T9" i="20"/>
  <c r="T8"/>
  <c r="N54" i="19"/>
  <c r="N55"/>
  <c r="N56"/>
  <c r="N57"/>
  <c r="N58"/>
  <c r="N60"/>
  <c r="N61"/>
  <c r="N62"/>
  <c r="N59"/>
  <c r="N36" i="18"/>
  <c r="N72" i="1"/>
  <c r="N19" i="8"/>
  <c r="N20" i="1"/>
  <c r="N33" i="18"/>
  <c r="N38" i="1"/>
  <c r="Q10" i="20"/>
  <c r="N70" i="1"/>
  <c r="N16" i="8"/>
  <c r="N25" i="1"/>
  <c r="N12"/>
  <c r="N63"/>
  <c r="N14"/>
  <c r="N15"/>
  <c r="N51" i="19"/>
  <c r="N13" i="1"/>
  <c r="N11"/>
  <c r="N45"/>
  <c r="N60"/>
  <c r="N15" i="8"/>
  <c r="N29" i="12"/>
  <c r="N26"/>
  <c r="N27"/>
  <c r="N31" i="18"/>
  <c r="N25" i="12"/>
  <c r="B33"/>
  <c r="H22" i="20"/>
  <c r="I73" i="1"/>
  <c r="O12" i="20"/>
  <c r="K73" i="1"/>
  <c r="Q12" i="20"/>
  <c r="L73" i="1"/>
  <c r="R12" i="20"/>
  <c r="M73" i="1"/>
  <c r="S12" i="20"/>
  <c r="N30" i="18"/>
  <c r="N29"/>
  <c r="N27" i="1"/>
  <c r="N66"/>
  <c r="N35"/>
  <c r="N10"/>
  <c r="N32"/>
  <c r="H73"/>
  <c r="N12" i="20"/>
  <c r="N18" i="1"/>
  <c r="N27" i="18"/>
  <c r="N26"/>
  <c r="N28"/>
  <c r="N32"/>
  <c r="N14" i="8"/>
  <c r="N24" i="12"/>
  <c r="N24" i="18"/>
  <c r="N25"/>
  <c r="M10" i="20"/>
  <c r="N23" i="18"/>
  <c r="N69" i="1"/>
  <c r="N53"/>
  <c r="N12" i="8"/>
  <c r="N13"/>
  <c r="N5" i="1"/>
  <c r="N20" i="17"/>
  <c r="N21"/>
  <c r="N5" i="2"/>
  <c r="F73" i="1"/>
  <c r="L12" i="20"/>
  <c r="K10"/>
  <c r="N42" i="1"/>
  <c r="N48"/>
  <c r="N71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28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M26" i="28"/>
  <c r="L26"/>
  <c r="K26"/>
  <c r="J26"/>
  <c r="I26"/>
  <c r="H26"/>
  <c r="G26"/>
  <c r="F26"/>
  <c r="E26"/>
  <c r="D26"/>
  <c r="C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26"/>
  <c r="N5" i="10"/>
  <c r="N4" i="19"/>
  <c r="B35" i="17"/>
  <c r="H25" i="20"/>
  <c r="B47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11"/>
  <c r="N52"/>
  <c r="N53"/>
  <c r="N63"/>
  <c r="N3" i="11"/>
  <c r="N6"/>
  <c r="N8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8" i="17"/>
  <c r="N5" i="12"/>
  <c r="N20"/>
  <c r="N19"/>
  <c r="N18"/>
  <c r="N17"/>
  <c r="N22"/>
  <c r="N21"/>
  <c r="N23"/>
  <c r="N16"/>
  <c r="N20" i="18"/>
  <c r="N4" i="12"/>
  <c r="N6"/>
  <c r="C33"/>
  <c r="I22" i="20"/>
  <c r="D33" i="12"/>
  <c r="K23" i="23"/>
  <c r="E33" i="12"/>
  <c r="L23" i="23"/>
  <c r="F33" i="12"/>
  <c r="M23" i="23"/>
  <c r="G33" i="12"/>
  <c r="M22" i="20"/>
  <c r="H33" i="12"/>
  <c r="N22" i="20"/>
  <c r="I33" i="12"/>
  <c r="O22" i="20"/>
  <c r="J33" i="12"/>
  <c r="P22" i="20"/>
  <c r="K33" i="12"/>
  <c r="Q22" i="20"/>
  <c r="M33" i="12"/>
  <c r="S22" i="20"/>
  <c r="L33" i="12"/>
  <c r="R22" i="20"/>
  <c r="N10" i="8"/>
  <c r="N11"/>
  <c r="N19" i="18"/>
  <c r="N3" i="12"/>
  <c r="N47" i="1"/>
  <c r="N12" i="12"/>
  <c r="N64" i="1"/>
  <c r="N19"/>
  <c r="N43"/>
  <c r="N7" i="18"/>
  <c r="N6"/>
  <c r="N23" i="17"/>
  <c r="N24"/>
  <c r="N25"/>
  <c r="N26"/>
  <c r="N27"/>
  <c r="R10" i="20"/>
  <c r="C10" i="2"/>
  <c r="I13" i="20"/>
  <c r="D10" i="2"/>
  <c r="K13" i="23"/>
  <c r="E10" i="2"/>
  <c r="K13" i="20"/>
  <c r="F10" i="2"/>
  <c r="M13" i="23"/>
  <c r="G10" i="2"/>
  <c r="H10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9" i="12"/>
  <c r="N4" i="15"/>
  <c r="N49" i="1"/>
  <c r="N37"/>
  <c r="N36"/>
  <c r="N57"/>
  <c r="N55"/>
  <c r="N56"/>
  <c r="P10" i="20"/>
  <c r="N31" i="23"/>
  <c r="E35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2" i="17"/>
  <c r="N5" i="18"/>
  <c r="N4"/>
  <c r="N8" i="17"/>
  <c r="O10" i="20"/>
  <c r="N21" i="18"/>
  <c r="N22"/>
  <c r="N46"/>
  <c r="N17" i="17"/>
  <c r="N18"/>
  <c r="N19"/>
  <c r="N14"/>
  <c r="N34"/>
  <c r="D47" i="18"/>
  <c r="K29" i="23"/>
  <c r="E47" i="18"/>
  <c r="L29" i="23"/>
  <c r="G47" i="18"/>
  <c r="H47"/>
  <c r="N26" i="20"/>
  <c r="I47" i="18"/>
  <c r="O26" i="20"/>
  <c r="J47" i="18"/>
  <c r="P26" i="20"/>
  <c r="K47" i="18"/>
  <c r="Q26" i="20"/>
  <c r="L47" i="18"/>
  <c r="R26" i="20"/>
  <c r="M47" i="18"/>
  <c r="S26" i="20"/>
  <c r="D35" i="17"/>
  <c r="J25" i="20"/>
  <c r="F35" i="17"/>
  <c r="M28" i="23"/>
  <c r="G35" i="17"/>
  <c r="H35"/>
  <c r="N25" i="20"/>
  <c r="I35" i="17"/>
  <c r="O25" i="20"/>
  <c r="J35" i="17"/>
  <c r="P25" i="20"/>
  <c r="K35" i="17"/>
  <c r="Q25" i="20"/>
  <c r="L35" i="17"/>
  <c r="R25" i="20"/>
  <c r="M35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K20" i="20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G10"/>
  <c r="M19" i="20"/>
  <c r="H10" i="9"/>
  <c r="I10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I24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10" i="12"/>
  <c r="N11"/>
  <c r="N13"/>
  <c r="N14"/>
  <c r="N15"/>
  <c r="N32"/>
  <c r="N7"/>
  <c r="N4" i="3"/>
  <c r="N5"/>
  <c r="E6"/>
  <c r="K14" i="20"/>
  <c r="F6" i="3"/>
  <c r="L14" i="20"/>
  <c r="G6" i="3"/>
  <c r="M14" i="20"/>
  <c r="H6" i="3"/>
  <c r="N14" i="20"/>
  <c r="I6" i="3"/>
  <c r="O14" i="20"/>
  <c r="J6" i="3"/>
  <c r="P14" i="20"/>
  <c r="K6" i="3"/>
  <c r="Q14" i="20"/>
  <c r="L6" i="3"/>
  <c r="R14" i="20"/>
  <c r="M6" i="3"/>
  <c r="S14" i="20"/>
  <c r="D6" i="3"/>
  <c r="F47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7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L22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2" i="17"/>
  <c r="N15"/>
  <c r="N19" i="20"/>
  <c r="N16" i="17"/>
  <c r="M12" i="23"/>
  <c r="D24" i="8"/>
  <c r="J18" i="20"/>
  <c r="N18"/>
  <c r="L10"/>
  <c r="K19" i="23"/>
  <c r="J10" i="20"/>
  <c r="G7"/>
  <c r="U7"/>
  <c r="D7" i="10"/>
  <c r="J20" i="20"/>
  <c r="D6" i="5"/>
  <c r="K16" i="23"/>
  <c r="N16" i="20"/>
  <c r="C6" i="7"/>
  <c r="I17" i="20"/>
  <c r="C7" i="10"/>
  <c r="I20" i="20"/>
  <c r="B7" i="10"/>
  <c r="I21" i="23"/>
  <c r="C21" i="15"/>
  <c r="I24" i="20"/>
  <c r="D21" i="15"/>
  <c r="E21"/>
  <c r="K24" i="20"/>
  <c r="F21" i="15"/>
  <c r="L24" i="20"/>
  <c r="G21" i="15"/>
  <c r="M24" i="20"/>
  <c r="H21" i="15"/>
  <c r="N24" i="20"/>
  <c r="I21" i="15"/>
  <c r="O24" i="20"/>
  <c r="J21" i="15"/>
  <c r="P24" i="20"/>
  <c r="K21" i="15"/>
  <c r="Q24" i="20"/>
  <c r="L21" i="15"/>
  <c r="R24" i="20"/>
  <c r="M21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1" i="17"/>
  <c r="N10"/>
  <c r="N5"/>
  <c r="N4"/>
  <c r="N3" i="7"/>
  <c r="N4" i="6"/>
  <c r="N3" i="2"/>
  <c r="N21" i="1"/>
  <c r="N8"/>
  <c r="C6" i="3"/>
  <c r="I14" i="20"/>
  <c r="B6" i="3"/>
  <c r="H14" i="20"/>
  <c r="K14" i="23"/>
  <c r="J14" i="20"/>
  <c r="J12" i="23"/>
  <c r="M20"/>
  <c r="L19" i="20"/>
  <c r="H16"/>
  <c r="J19" i="23"/>
  <c r="L12"/>
  <c r="J25"/>
  <c r="I12"/>
  <c r="K12"/>
  <c r="M25"/>
  <c r="J28"/>
  <c r="N17"/>
  <c r="J31"/>
  <c r="M27" i="20"/>
  <c r="L22"/>
  <c r="L18"/>
  <c r="L20"/>
  <c r="M14" i="23"/>
  <c r="K25"/>
  <c r="K27" i="20"/>
  <c r="L21"/>
  <c r="N20" i="23"/>
  <c r="W27"/>
  <c r="K28"/>
  <c r="I25"/>
  <c r="U25"/>
  <c r="W25"/>
  <c r="T9" i="21"/>
  <c r="T10"/>
  <c r="L13" i="20"/>
  <c r="G10" i="23"/>
  <c r="V10"/>
  <c r="W15"/>
  <c r="N26" i="28"/>
  <c r="N28"/>
  <c r="W5" i="23"/>
  <c r="N17" i="25"/>
  <c r="J22" i="20"/>
  <c r="J15"/>
  <c r="F32" i="23"/>
  <c r="G24"/>
  <c r="V24"/>
  <c r="L25"/>
  <c r="M24"/>
  <c r="U12"/>
  <c r="I14"/>
  <c r="I24"/>
  <c r="U24"/>
  <c r="K21"/>
  <c r="K22"/>
  <c r="N25"/>
  <c r="M26" i="20"/>
  <c r="N29" i="23"/>
  <c r="N13"/>
  <c r="M13" i="20"/>
  <c r="J13" i="23"/>
  <c r="K19" i="20"/>
  <c r="L24" i="23"/>
  <c r="N28"/>
  <c r="M25" i="20"/>
  <c r="M31" i="23"/>
  <c r="L27" i="20"/>
  <c r="U6"/>
  <c r="U14" i="21"/>
  <c r="U16"/>
  <c r="U18"/>
  <c r="U33"/>
  <c r="N18" i="23"/>
  <c r="K26"/>
  <c r="J24" i="20"/>
  <c r="U7" i="23"/>
  <c r="W7"/>
  <c r="I10"/>
  <c r="U10"/>
  <c r="W10"/>
  <c r="I29"/>
  <c r="G32"/>
  <c r="V32"/>
  <c r="J17"/>
  <c r="J26" i="20"/>
  <c r="V9"/>
  <c r="N33" i="12"/>
  <c r="N35"/>
  <c r="L13" i="23"/>
  <c r="L14"/>
  <c r="L32"/>
  <c r="I19" i="20"/>
  <c r="H19"/>
  <c r="T19"/>
  <c r="V19"/>
  <c r="N6" i="3"/>
  <c r="N8"/>
  <c r="J16" i="23"/>
  <c r="J22"/>
  <c r="U22"/>
  <c r="W22"/>
  <c r="I31"/>
  <c r="J27" i="20"/>
  <c r="T27"/>
  <c r="V27"/>
  <c r="I19" i="23"/>
  <c r="H24" i="20"/>
  <c r="I23" i="23"/>
  <c r="I28"/>
  <c r="H13" i="20"/>
  <c r="N19" i="25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N21" i="15"/>
  <c r="N23"/>
  <c r="L26" i="23"/>
  <c r="M26"/>
  <c r="N26"/>
  <c r="J26"/>
  <c r="U26"/>
  <c r="W26"/>
  <c r="T24" i="20"/>
  <c r="V24"/>
  <c r="N24" i="27"/>
  <c r="N26"/>
  <c r="K22" i="20"/>
  <c r="T22"/>
  <c r="V22"/>
  <c r="J23" i="23"/>
  <c r="N23"/>
  <c r="K20"/>
  <c r="U20"/>
  <c r="W20"/>
  <c r="N10" i="9"/>
  <c r="N12"/>
  <c r="J21" i="23"/>
  <c r="U21"/>
  <c r="W21"/>
  <c r="L19"/>
  <c r="U19"/>
  <c r="W19"/>
  <c r="H17" i="20"/>
  <c r="U17" i="23"/>
  <c r="W17"/>
  <c r="T16" i="20"/>
  <c r="V16"/>
  <c r="L18" i="23"/>
  <c r="J18"/>
  <c r="N16"/>
  <c r="I16"/>
  <c r="J14"/>
  <c r="J32"/>
  <c r="N14"/>
  <c r="N32"/>
  <c r="K32"/>
  <c r="U14"/>
  <c r="W14"/>
  <c r="I32"/>
  <c r="J13" i="20"/>
  <c r="T13"/>
  <c r="V13"/>
  <c r="N10" i="2"/>
  <c r="N12"/>
  <c r="Q38" i="20"/>
  <c r="N5" i="6"/>
  <c r="N7"/>
  <c r="N73" i="1"/>
  <c r="N12" i="32"/>
  <c r="N14"/>
  <c r="N38" i="20"/>
  <c r="N24" i="8"/>
  <c r="N26"/>
  <c r="N35" i="17"/>
  <c r="N37"/>
  <c r="T23" i="20"/>
  <c r="V23"/>
  <c r="O38"/>
  <c r="N47" i="18"/>
  <c r="P38" i="20"/>
  <c r="R38"/>
  <c r="N18" i="29"/>
  <c r="N20"/>
  <c r="S38" i="20"/>
  <c r="T21"/>
  <c r="V21"/>
  <c r="V6"/>
  <c r="U13" i="2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4"/>
  <c r="N66"/>
  <c r="C47" i="18"/>
  <c r="M18" i="20"/>
  <c r="M38"/>
  <c r="E73" i="1"/>
  <c r="K12" i="20"/>
  <c r="F6" i="5"/>
  <c r="V10" i="20"/>
  <c r="U23" i="23"/>
  <c r="W23"/>
  <c r="N8" i="7"/>
  <c r="W32" i="23"/>
  <c r="U32"/>
  <c r="M16"/>
  <c r="M32"/>
  <c r="L15" i="20"/>
  <c r="L38"/>
  <c r="I26"/>
  <c r="J29" i="23"/>
  <c r="U29"/>
  <c r="W29"/>
  <c r="N74" i="1"/>
  <c r="T18" i="20"/>
  <c r="V18"/>
  <c r="N49" i="18"/>
  <c r="T12" i="20"/>
  <c r="E6" i="5"/>
  <c r="N3"/>
  <c r="N6"/>
  <c r="N8"/>
  <c r="H38" i="20"/>
  <c r="T20"/>
  <c r="V20"/>
  <c r="J17"/>
  <c r="K18" i="23"/>
  <c r="U18"/>
  <c r="W18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<sst xmlns="http://schemas.openxmlformats.org/spreadsheetml/2006/main" count="601" uniqueCount="193">
  <si>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</si>
  <si>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</si>
  <si>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</si>
  <si>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</si>
  <si>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</si>
  <si>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</si>
  <si>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</si>
  <si>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</si>
  <si>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</si>
  <si>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</si>
  <si>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</si>
  <si>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</si>
  <si>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</si>
  <si>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</si>
  <si>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</si>
  <si>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</si>
  <si>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</si>
  <si>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</si>
  <si>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</si>
  <si>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</si>
  <si>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</si>
  <si>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</si>
  <si>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</si>
  <si>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</si>
  <si>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</si>
  <si>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</si>
  <si>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</si>
  <si>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</si>
  <si>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</si>
  <si>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</si>
  <si>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</si>
  <si>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</si>
  <si>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</si>
  <si>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</si>
  <si>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</si>
  <si>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</si>
  <si>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</si>
  <si>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</si>
  <si>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</si>
  <si>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</si>
  <si>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</si>
  <si>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</si>
  <si>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</si>
  <si>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</si>
  <si>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</si>
  <si>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</si>
  <si>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</si>
  <si>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</si>
  <si>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</si>
  <si>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</si>
  <si>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</si>
  <si>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</si>
  <si>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</si>
  <si>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</si>
  <si>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</si>
  <si>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</si>
  <si>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</si>
  <si>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</si>
  <si>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</si>
  <si>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</si>
  <si>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</si>
  <si>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</si>
  <si>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</si>
  <si>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</si>
  <si>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</si>
  <si>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</si>
  <si>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</si>
  <si>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</si>
  <si>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</si>
  <si>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</si>
  <si>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</si>
  <si>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</si>
  <si>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</si>
  <si>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</si>
  <si>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</si>
  <si>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</si>
  <si>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</si>
  <si>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</si>
  <si>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</si>
  <si>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</si>
  <si>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</si>
  <si>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</si>
  <si>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</si>
  <si>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</si>
  <si>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</si>
  <si>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</si>
  <si>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</si>
  <si>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</si>
  <si>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</si>
  <si>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</si>
  <si>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</si>
  <si>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</si>
  <si>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</si>
  <si>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</si>
  <si>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</si>
  <si>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</si>
  <si>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</si>
  <si>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</si>
  <si>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</si>
  <si>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</si>
  <si>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</si>
  <si>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</si>
  <si>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</si>
  <si>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Лицензирование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</si>
  <si>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</si>
  <si>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</si>
  <si>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</si>
  <si>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</si>
  <si>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</si>
  <si>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</si>
  <si>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</si>
  <si>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</si>
  <si>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</si>
  <si>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</si>
  <si>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</si>
  <si>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</si>
  <si>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</si>
  <si>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</si>
  <si>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</si>
  <si>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</si>
  <si>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</si>
  <si>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</si>
  <si>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</si>
  <si>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</si>
  <si>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</si>
  <si>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</si>
  <si>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</si>
  <si>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</si>
  <si>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</si>
  <si>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</si>
  <si>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</si>
  <si>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</si>
  <si>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</si>
  <si>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</si>
  <si>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</si>
  <si>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</si>
  <si>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</si>
  <si>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</si>
  <si>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</si>
  <si>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</si>
  <si>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</si>
  <si>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</si>
  <si>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</si>
  <si>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</si>
  <si>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</si>
  <si>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</si>
  <si>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</si>
  <si>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</si>
  <si>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</si>
  <si>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</si>
  <si>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</si>
  <si>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</si>
  <si>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</si>
  <si>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</si>
  <si>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</si>
  <si>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</si>
  <si>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</si>
  <si>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</si>
  <si>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</si>
  <si>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 xml:space="preserve">Исполнение финансового плана ТСН "КП "Согласие" за период с июня 2021 по июнь 2021 года </t>
  </si>
  <si>
    <t>Итого за 2 мес.</t>
  </si>
  <si>
    <t>Настройка роутера</t>
  </si>
  <si>
    <t>Сайт</t>
  </si>
  <si>
    <t>Бланки пропусков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</si>
  <si>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</si>
  <si>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</si>
  <si>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</si>
  <si>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</si>
  <si>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</si>
  <si>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</si>
  <si>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</si>
  <si>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</si>
  <si>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</si>
  <si>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</si>
  <si>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</si>
  <si>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</si>
  <si>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</si>
  <si>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</si>
  <si>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</si>
  <si>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</si>
  <si>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</si>
  <si>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Бюджет          за 2 мес.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</si>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</sst>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8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0" fontId="1" fillId="0" borderId="10" xfId="1" applyBorder="1" applyAlignment="1">
      <alignment horizontal="left" wrapText="1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3" fontId="1" fillId="0" borderId="10" xfId="1" applyNumberForma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19" xfId="0" applyFont="1" applyFill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42" t="s">
        <v>65</v>
      </c>
      <c r="B3" s="343"/>
      <c r="C3" s="343"/>
      <c r="D3" s="343"/>
      <c r="E3" s="344"/>
      <c r="F3" s="333" t="s">
        <v>80</v>
      </c>
      <c r="G3" s="333" t="s">
        <v>80</v>
      </c>
      <c r="H3" s="21" t="s">
        <v>35</v>
      </c>
      <c r="I3" s="346" t="s">
        <v>1</v>
      </c>
      <c r="J3" s="346" t="s">
        <v>2</v>
      </c>
      <c r="K3" s="346" t="s">
        <v>3</v>
      </c>
      <c r="L3" s="346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33" t="s">
        <v>85</v>
      </c>
      <c r="V3" s="333" t="s">
        <v>84</v>
      </c>
      <c r="W3" s="335" t="s">
        <v>71</v>
      </c>
    </row>
    <row r="4" spans="1:23" ht="0.75" customHeight="1">
      <c r="A4" s="40"/>
      <c r="B4" s="41"/>
      <c r="C4" s="41"/>
      <c r="D4" s="41"/>
      <c r="E4" s="41"/>
      <c r="F4" s="345"/>
      <c r="G4" s="345"/>
      <c r="H4" s="42" t="s">
        <v>56</v>
      </c>
      <c r="I4" s="347"/>
      <c r="J4" s="347"/>
      <c r="K4" s="347"/>
      <c r="L4" s="347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45"/>
      <c r="V4" s="334"/>
      <c r="W4" s="336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37" t="s">
        <v>66</v>
      </c>
      <c r="B10" s="338"/>
      <c r="C10" s="338"/>
      <c r="D10" s="338"/>
      <c r="E10" s="339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40" t="s">
        <v>64</v>
      </c>
      <c r="B11" s="341"/>
      <c r="C11" s="341"/>
      <c r="D11" s="341"/>
      <c r="E11" s="341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0</v>
      </c>
      <c r="L13" s="137">
        <f ca="1">'программ обеспечение'!E10</f>
        <v>0</v>
      </c>
      <c r="M13" s="137">
        <f ca="1">'программ обеспечение'!F10</f>
        <v>0</v>
      </c>
      <c r="N13" s="137">
        <f ca="1">'программ обеспечение'!G10</f>
        <v>0</v>
      </c>
      <c r="O13" s="130"/>
      <c r="P13" s="130"/>
      <c r="Q13" s="130"/>
      <c r="R13" s="130"/>
      <c r="S13" s="131"/>
      <c r="T13" s="131"/>
      <c r="U13" s="116">
        <f t="shared" si="0"/>
        <v>10694</v>
      </c>
      <c r="V13" s="117">
        <f t="shared" ref="V13:V31" si="3">G13*6</f>
        <v>80000</v>
      </c>
      <c r="W13" s="147">
        <f t="shared" ref="W13:W31" si="4">V13-U13</f>
        <v>69306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связи'!B6</f>
        <v>7000</v>
      </c>
      <c r="J14" s="136">
        <f ca="1">'услуги связи'!C6</f>
        <v>12195.7</v>
      </c>
      <c r="K14" s="136">
        <f ca="1">'услуги связи'!D6</f>
        <v>5000</v>
      </c>
      <c r="L14" s="136">
        <f ca="1">'услуги связи'!E6</f>
        <v>0</v>
      </c>
      <c r="M14" s="136">
        <f ca="1">'услуги связи'!F6</f>
        <v>0</v>
      </c>
      <c r="N14" s="136">
        <f ca="1">'услуги связи'!G6</f>
        <v>0</v>
      </c>
      <c r="O14" s="114"/>
      <c r="P14" s="114"/>
      <c r="Q14" s="114"/>
      <c r="R14" s="114"/>
      <c r="S14" s="115"/>
      <c r="T14" s="115"/>
      <c r="U14" s="116">
        <f t="shared" si="0"/>
        <v>24195.7</v>
      </c>
      <c r="V14" s="117">
        <f t="shared" si="3"/>
        <v>70000</v>
      </c>
      <c r="W14" s="147">
        <f t="shared" si="4"/>
        <v>45804.3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0</v>
      </c>
      <c r="L16" s="137">
        <f ca="1">'з пл'!E6</f>
        <v>0</v>
      </c>
      <c r="M16" s="137">
        <f ca="1">'з пл'!F6</f>
        <v>0</v>
      </c>
      <c r="N16" s="137">
        <f ca="1">'з пл'!G6</f>
        <v>0</v>
      </c>
      <c r="O16" s="130"/>
      <c r="P16" s="130"/>
      <c r="Q16" s="130"/>
      <c r="R16" s="130"/>
      <c r="S16" s="131"/>
      <c r="T16" s="131"/>
      <c r="U16" s="116">
        <f t="shared" si="0"/>
        <v>1220485.0100000002</v>
      </c>
      <c r="V16" s="117">
        <f t="shared" si="3"/>
        <v>3945000</v>
      </c>
      <c r="W16" s="147">
        <f t="shared" si="4"/>
        <v>2724514.9899999998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0</v>
      </c>
      <c r="M17" s="137">
        <f ca="1">'премиальный фонд'!F5</f>
        <v>0</v>
      </c>
      <c r="N17" s="137">
        <f ca="1">'премиальный фонд'!G5</f>
        <v>0</v>
      </c>
      <c r="O17" s="130"/>
      <c r="P17" s="130"/>
      <c r="Q17" s="130"/>
      <c r="R17" s="130"/>
      <c r="S17" s="131"/>
      <c r="T17" s="131"/>
      <c r="U17" s="116">
        <f t="shared" si="0"/>
        <v>62176.75</v>
      </c>
      <c r="V17" s="117">
        <f t="shared" si="3"/>
        <v>250000</v>
      </c>
      <c r="W17" s="147">
        <f t="shared" si="4"/>
        <v>187823.25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0</v>
      </c>
      <c r="L18" s="137">
        <f ca="1">'налог с ФОТ'!E6</f>
        <v>0</v>
      </c>
      <c r="M18" s="137">
        <f ca="1">'налог с ФОТ'!F6</f>
        <v>0</v>
      </c>
      <c r="N18" s="137">
        <f ca="1">'налог с ФОТ'!G6</f>
        <v>0</v>
      </c>
      <c r="O18" s="130"/>
      <c r="P18" s="130"/>
      <c r="Q18" s="130"/>
      <c r="R18" s="130"/>
      <c r="S18" s="131"/>
      <c r="T18" s="131"/>
      <c r="U18" s="116">
        <f t="shared" si="0"/>
        <v>399787.5</v>
      </c>
      <c r="V18" s="117">
        <f t="shared" si="3"/>
        <v>1258500</v>
      </c>
      <c r="W18" s="147">
        <f t="shared" si="4"/>
        <v>858712.5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0</v>
      </c>
      <c r="L19" s="137">
        <f ca="1">'приобрт инвентаря и оборуд'!E24</f>
        <v>0</v>
      </c>
      <c r="M19" s="137">
        <f ca="1">'приобрт инвентаря и оборуд'!F24</f>
        <v>0</v>
      </c>
      <c r="N19" s="137">
        <f ca="1">'приобрт инвентаря и оборуд'!G24</f>
        <v>0</v>
      </c>
      <c r="O19" s="130"/>
      <c r="P19" s="130"/>
      <c r="Q19" s="130"/>
      <c r="R19" s="130"/>
      <c r="S19" s="131"/>
      <c r="T19" s="131"/>
      <c r="U19" s="116">
        <f t="shared" si="0"/>
        <v>15585</v>
      </c>
      <c r="V19" s="117">
        <f t="shared" si="3"/>
        <v>100000</v>
      </c>
      <c r="W19" s="147">
        <f t="shared" si="4"/>
        <v>84415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0</v>
      </c>
      <c r="L20" s="136">
        <f ca="1">'вывоз мусора'!E10</f>
        <v>0</v>
      </c>
      <c r="M20" s="136">
        <f ca="1">'вывоз мусора'!F10</f>
        <v>0</v>
      </c>
      <c r="N20" s="136">
        <f ca="1">'вывоз мусора'!G10</f>
        <v>0</v>
      </c>
      <c r="O20" s="114"/>
      <c r="P20" s="114"/>
      <c r="Q20" s="114"/>
      <c r="R20" s="114"/>
      <c r="S20" s="115"/>
      <c r="T20" s="115"/>
      <c r="U20" s="116">
        <f t="shared" si="0"/>
        <v>989500</v>
      </c>
      <c r="V20" s="117">
        <f t="shared" si="3"/>
        <v>975000</v>
      </c>
      <c r="W20" s="147">
        <f t="shared" si="4"/>
        <v>-14500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0</v>
      </c>
      <c r="L21" s="136">
        <f ca="1">'сод охраны'!E7</f>
        <v>0</v>
      </c>
      <c r="M21" s="136">
        <f ca="1">'сод охраны'!F7</f>
        <v>0</v>
      </c>
      <c r="N21" s="136">
        <f ca="1">'сод охраны'!G7</f>
        <v>0</v>
      </c>
      <c r="O21" s="114"/>
      <c r="P21" s="114"/>
      <c r="Q21" s="114"/>
      <c r="R21" s="114"/>
      <c r="S21" s="115"/>
      <c r="T21" s="115"/>
      <c r="U21" s="116">
        <f t="shared" si="0"/>
        <v>1034242.8</v>
      </c>
      <c r="V21" s="117">
        <f t="shared" si="3"/>
        <v>3700000</v>
      </c>
      <c r="W21" s="147">
        <f t="shared" si="4"/>
        <v>2665757.2000000002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0</v>
      </c>
      <c r="L22" s="137">
        <f ca="1">'содерж газ оборуд'!E6</f>
        <v>0</v>
      </c>
      <c r="M22" s="137">
        <f ca="1">'содерж газ оборуд'!F6</f>
        <v>0</v>
      </c>
      <c r="N22" s="137">
        <f ca="1">'содерж газ оборуд'!G6</f>
        <v>0</v>
      </c>
      <c r="O22" s="130"/>
      <c r="P22" s="130"/>
      <c r="Q22" s="130"/>
      <c r="R22" s="130"/>
      <c r="S22" s="131"/>
      <c r="T22" s="131"/>
      <c r="U22" s="116">
        <f t="shared" si="0"/>
        <v>41395.339999999997</v>
      </c>
      <c r="V22" s="117">
        <f t="shared" si="3"/>
        <v>115000</v>
      </c>
      <c r="W22" s="147">
        <f t="shared" si="4"/>
        <v>73604.66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водоснабжения'!B33</f>
        <v>12350</v>
      </c>
      <c r="J23" s="136">
        <f ca="1">'сод сетей водоснабжения'!C33</f>
        <v>33407</v>
      </c>
      <c r="K23" s="136">
        <f ca="1">'сод сетей водоснабжения'!D33</f>
        <v>0</v>
      </c>
      <c r="L23" s="136">
        <f ca="1">'сод сетей водоснабжения'!E33</f>
        <v>0</v>
      </c>
      <c r="M23" s="136">
        <f ca="1">'сод сетей водоснабжения'!F33</f>
        <v>0</v>
      </c>
      <c r="N23" s="136">
        <f ca="1">'сод сетей водоснабжения'!G33</f>
        <v>0</v>
      </c>
      <c r="O23" s="114"/>
      <c r="P23" s="114"/>
      <c r="Q23" s="114"/>
      <c r="R23" s="114"/>
      <c r="S23" s="115"/>
      <c r="T23" s="115"/>
      <c r="U23" s="116">
        <f t="shared" si="0"/>
        <v>45757</v>
      </c>
      <c r="V23" s="117">
        <f t="shared" si="3"/>
        <v>620000</v>
      </c>
      <c r="W23" s="147">
        <f t="shared" si="4"/>
        <v>574243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электроснабжение!B21</f>
        <v>90104.69</v>
      </c>
      <c r="J26" s="136">
        <f ca="1">электроснабжение!C21</f>
        <v>76105.11</v>
      </c>
      <c r="K26" s="136">
        <f ca="1">электроснабжение!D21</f>
        <v>0</v>
      </c>
      <c r="L26" s="136">
        <f ca="1">электроснабжение!E21</f>
        <v>0</v>
      </c>
      <c r="M26" s="136">
        <f ca="1">электроснабжение!F21</f>
        <v>0</v>
      </c>
      <c r="N26" s="136">
        <f ca="1">электроснабжение!G21</f>
        <v>0</v>
      </c>
      <c r="O26" s="114"/>
      <c r="P26" s="114"/>
      <c r="Q26" s="114"/>
      <c r="R26" s="114"/>
      <c r="S26" s="115"/>
      <c r="T26" s="115"/>
      <c r="U26" s="116">
        <f t="shared" si="0"/>
        <v>166209.79999999999</v>
      </c>
      <c r="V26" s="117">
        <f t="shared" si="3"/>
        <v>900000</v>
      </c>
      <c r="W26" s="147">
        <f t="shared" si="4"/>
        <v>733790.2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дорог'!B35</f>
        <v>41127.49</v>
      </c>
      <c r="J28" s="136">
        <f ca="1">'содерж дорог'!C35</f>
        <v>3920</v>
      </c>
      <c r="K28" s="136">
        <f ca="1">'содерж дорог'!D35</f>
        <v>0</v>
      </c>
      <c r="L28" s="136">
        <f ca="1">'содерж дорог'!E35</f>
        <v>0</v>
      </c>
      <c r="M28" s="136">
        <f ca="1">'содерж дорог'!F35</f>
        <v>0</v>
      </c>
      <c r="N28" s="136">
        <f ca="1">'содерж дорог'!G35</f>
        <v>0</v>
      </c>
      <c r="O28" s="114"/>
      <c r="P28" s="114"/>
      <c r="Q28" s="114"/>
      <c r="R28" s="114"/>
      <c r="S28" s="115"/>
      <c r="T28" s="115"/>
      <c r="U28" s="116">
        <f t="shared" si="0"/>
        <v>45047.49</v>
      </c>
      <c r="V28" s="117">
        <f t="shared" si="3"/>
        <v>300000</v>
      </c>
      <c r="W28" s="147">
        <f t="shared" si="4"/>
        <v>254952.51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благоустройство!B47</f>
        <v>4880.2</v>
      </c>
      <c r="J29" s="136">
        <f ca="1">благоустройство!C47</f>
        <v>37009</v>
      </c>
      <c r="K29" s="136">
        <f ca="1">благоустройство!D47</f>
        <v>0</v>
      </c>
      <c r="L29" s="136">
        <f ca="1">благоустройство!E47</f>
        <v>0</v>
      </c>
      <c r="M29" s="136">
        <f ca="1">благоустройство!F47</f>
        <v>0</v>
      </c>
      <c r="N29" s="136">
        <f ca="1">благоустройство!G47</f>
        <v>0</v>
      </c>
      <c r="O29" s="114"/>
      <c r="P29" s="114"/>
      <c r="Q29" s="114"/>
      <c r="R29" s="114"/>
      <c r="S29" s="115"/>
      <c r="T29" s="115"/>
      <c r="U29" s="116">
        <f t="shared" si="0"/>
        <v>41889.199999999997</v>
      </c>
      <c r="V29" s="117">
        <f t="shared" si="3"/>
        <v>125000</v>
      </c>
      <c r="W29" s="147">
        <f t="shared" si="4"/>
        <v>83110.8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фонд'!B64</f>
        <v>161412.76</v>
      </c>
      <c r="J31" s="140">
        <f ca="1">'резервный фонд'!C64</f>
        <v>20000</v>
      </c>
      <c r="K31" s="140">
        <f ca="1">'резервный фонд'!D64</f>
        <v>0</v>
      </c>
      <c r="L31" s="140">
        <f ca="1">'резервный фонд'!E64</f>
        <v>0</v>
      </c>
      <c r="M31" s="140">
        <f ca="1">'резервный фонд'!F64</f>
        <v>0</v>
      </c>
      <c r="N31" s="140">
        <f ca="1">'резервный фонд'!G64</f>
        <v>0</v>
      </c>
      <c r="O31" s="127"/>
      <c r="P31" s="127"/>
      <c r="Q31" s="127"/>
      <c r="R31" s="127"/>
      <c r="S31" s="141"/>
      <c r="T31" s="141"/>
      <c r="U31" s="129">
        <f t="shared" si="0"/>
        <v>181412.76</v>
      </c>
      <c r="V31" s="117">
        <f t="shared" si="3"/>
        <v>736900</v>
      </c>
      <c r="W31" s="148">
        <f t="shared" si="4"/>
        <v>555487.24</v>
      </c>
      <c r="X31" s="37"/>
    </row>
    <row r="32" spans="1:24" ht="15.75">
      <c r="A32" s="357" t="s">
        <v>67</v>
      </c>
      <c r="B32" s="358"/>
      <c r="C32" s="358"/>
      <c r="D32" s="358"/>
      <c r="E32" s="359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60" t="s">
        <v>82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166"/>
      <c r="W34" s="166"/>
    </row>
    <row r="35" spans="1:23">
      <c r="A35" s="361" t="s">
        <v>83</v>
      </c>
      <c r="B35" s="362"/>
      <c r="C35" s="362"/>
      <c r="D35" s="362"/>
      <c r="E35" s="362"/>
      <c r="F35" s="363"/>
      <c r="G35" s="363"/>
      <c r="H35" s="362"/>
      <c r="I35" s="363"/>
      <c r="J35" s="363"/>
      <c r="K35" s="363"/>
      <c r="L35" s="362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48" t="s">
        <v>86</v>
      </c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50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51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3"/>
      <c r="V38" s="166"/>
      <c r="W38" s="166"/>
    </row>
    <row r="39" spans="1:23">
      <c r="A39" s="354"/>
      <c r="B39" s="355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6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A6" sqref="A6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153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154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177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178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/>
      <c r="B7" s="190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0</v>
      </c>
    </row>
    <row r="8" spans="1:14">
      <c r="A8" s="206"/>
      <c r="B8" s="190"/>
      <c r="C8" s="93"/>
      <c r="D8" s="93"/>
      <c r="E8" s="100"/>
      <c r="F8" s="100"/>
      <c r="G8" s="100"/>
      <c r="H8" s="99"/>
      <c r="I8" s="100"/>
      <c r="J8" s="99"/>
      <c r="K8" s="99"/>
      <c r="L8" s="237"/>
      <c r="M8" s="237"/>
      <c r="N8" s="32">
        <f t="shared" si="0"/>
        <v>0</v>
      </c>
    </row>
    <row r="9" spans="1:14">
      <c r="A9" s="215"/>
      <c r="B9" s="93"/>
      <c r="C9" s="99"/>
      <c r="D9" s="99"/>
      <c r="E9" s="100"/>
      <c r="F9" s="100"/>
      <c r="G9" s="100"/>
      <c r="H9" s="99"/>
      <c r="I9" s="100"/>
      <c r="J9" s="99"/>
      <c r="K9" s="99"/>
      <c r="L9" s="237"/>
      <c r="M9" s="237"/>
      <c r="N9" s="32">
        <f t="shared" si="0"/>
        <v>0</v>
      </c>
    </row>
    <row r="10" spans="1:14">
      <c r="A10" s="215"/>
      <c r="B10" s="99"/>
      <c r="C10" s="99"/>
      <c r="D10" s="99"/>
      <c r="E10" s="100"/>
      <c r="F10" s="100"/>
      <c r="G10" s="100"/>
      <c r="H10" s="99"/>
      <c r="I10" s="100"/>
      <c r="J10" s="99"/>
      <c r="K10" s="99"/>
      <c r="L10" s="237"/>
      <c r="M10" s="237"/>
      <c r="N10" s="29">
        <f t="shared" ref="N10:N15" si="1">SUM(B10:M10)</f>
        <v>0</v>
      </c>
    </row>
    <row r="11" spans="1:14">
      <c r="A11" s="209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238"/>
      <c r="M11" s="93"/>
      <c r="N11" s="29">
        <f t="shared" si="1"/>
        <v>0</v>
      </c>
    </row>
    <row r="12" spans="1:14">
      <c r="A12" s="209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238"/>
      <c r="M12" s="99"/>
      <c r="N12" s="29">
        <f t="shared" si="1"/>
        <v>0</v>
      </c>
    </row>
    <row r="13" spans="1:14">
      <c r="A13" s="209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238"/>
      <c r="M13" s="99"/>
      <c r="N13" s="29">
        <f t="shared" si="1"/>
        <v>0</v>
      </c>
    </row>
    <row r="14" spans="1:14">
      <c r="A14" s="17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238"/>
      <c r="M14" s="237"/>
      <c r="N14" s="32">
        <f t="shared" si="1"/>
        <v>0</v>
      </c>
    </row>
    <row r="15" spans="1:14">
      <c r="A15" s="1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38"/>
      <c r="M15" s="237"/>
      <c r="N15" s="32">
        <f t="shared" si="1"/>
        <v>0</v>
      </c>
    </row>
    <row r="16" spans="1:14">
      <c r="A16" s="1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238"/>
      <c r="M16" s="237"/>
      <c r="N16" s="32">
        <f t="shared" ref="N16:N23" si="2">SUM(B16:M16)</f>
        <v>0</v>
      </c>
    </row>
    <row r="17" spans="1:14">
      <c r="A17" s="1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238"/>
      <c r="M17" s="237"/>
      <c r="N17" s="32">
        <f t="shared" si="2"/>
        <v>0</v>
      </c>
    </row>
    <row r="18" spans="1:14">
      <c r="A18" s="17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8"/>
      <c r="M18" s="237"/>
      <c r="N18" s="32">
        <f t="shared" si="2"/>
        <v>0</v>
      </c>
    </row>
    <row r="19" spans="1:14">
      <c r="A19" s="1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8"/>
      <c r="M19" s="237"/>
      <c r="N19" s="32">
        <f t="shared" si="2"/>
        <v>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8"/>
      <c r="M20" s="237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8"/>
      <c r="M21" s="237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8"/>
      <c r="M22" s="237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8"/>
      <c r="M23" s="237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0</v>
      </c>
      <c r="E24" s="229">
        <f t="shared" si="3"/>
        <v>0</v>
      </c>
      <c r="F24" s="229">
        <f t="shared" si="3"/>
        <v>0</v>
      </c>
      <c r="G24" s="229">
        <f t="shared" si="3"/>
        <v>0</v>
      </c>
      <c r="H24" s="229">
        <f t="shared" si="3"/>
        <v>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15585</v>
      </c>
    </row>
    <row r="26" spans="1:14">
      <c r="N26" s="235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C4" sqref="C4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/>
      <c r="E4" s="190"/>
      <c r="F4" s="190"/>
      <c r="G4" s="190"/>
      <c r="H4" s="190"/>
      <c r="I4" s="53"/>
      <c r="J4" s="53"/>
      <c r="K4" s="53"/>
      <c r="L4" s="53"/>
      <c r="M4" s="53"/>
      <c r="N4" s="6">
        <f>SUM(B4:M4)</f>
        <v>1034242.8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0</v>
      </c>
      <c r="E7" s="225">
        <f t="shared" si="0"/>
        <v>0</v>
      </c>
      <c r="F7" s="225">
        <f t="shared" si="0"/>
        <v>0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1034242.8</v>
      </c>
    </row>
    <row r="9" spans="1:14">
      <c r="C9" t="s">
        <v>105</v>
      </c>
      <c r="N9" s="235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C4" sqref="C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/>
      <c r="E3" s="190"/>
      <c r="F3" s="190"/>
      <c r="G3" s="190"/>
      <c r="H3" s="190"/>
      <c r="I3" s="190"/>
      <c r="J3" s="190"/>
      <c r="K3" s="190"/>
      <c r="L3" s="196"/>
      <c r="M3" s="196"/>
      <c r="N3" s="17">
        <f>SUM(B3:M3)</f>
        <v>989500</v>
      </c>
    </row>
    <row r="4" spans="1:14">
      <c r="A4" s="17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17">
        <f t="shared" ref="N4:N9" si="0">SUM(B4:M4)</f>
        <v>0</v>
      </c>
    </row>
    <row r="5" spans="1:14">
      <c r="A5" s="17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6"/>
      <c r="M5" s="196"/>
      <c r="N5" s="17">
        <f t="shared" si="0"/>
        <v>0</v>
      </c>
    </row>
    <row r="6" spans="1:14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17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17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0</v>
      </c>
      <c r="E10" s="225">
        <f t="shared" si="1"/>
        <v>0</v>
      </c>
      <c r="F10" s="225">
        <f t="shared" si="1"/>
        <v>0</v>
      </c>
      <c r="G10" s="225">
        <f t="shared" si="1"/>
        <v>0</v>
      </c>
      <c r="H10" s="225">
        <f t="shared" si="1"/>
        <v>0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989500</v>
      </c>
    </row>
    <row r="12" spans="1:14">
      <c r="N12" s="235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8"/>
  <sheetViews>
    <sheetView workbookViewId="0">
      <selection activeCell="C3" sqref="C3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</cols>
  <sheetData>
    <row r="1" spans="1:14">
      <c r="A1" s="14" t="s">
        <v>24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7">
        <v>20697.669999999998</v>
      </c>
      <c r="C3" s="17">
        <v>20697.669999999998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SUM(B3:M3)</f>
        <v>41395.339999999997</v>
      </c>
    </row>
    <row r="4" spans="1:14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</row>
    <row r="5" spans="1:14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4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0</v>
      </c>
      <c r="E6" s="224">
        <f t="shared" si="0"/>
        <v>0</v>
      </c>
      <c r="F6" s="224">
        <f t="shared" si="0"/>
        <v>0</v>
      </c>
      <c r="G6" s="224">
        <f t="shared" si="0"/>
        <v>0</v>
      </c>
      <c r="H6" s="224">
        <f t="shared" si="0"/>
        <v>0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41395.339999999997</v>
      </c>
    </row>
    <row r="8" spans="1:14">
      <c r="N8" s="235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28"/>
  <sheetViews>
    <sheetView workbookViewId="0">
      <selection activeCell="A3" sqref="A3:N3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103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8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53"/>
      <c r="B3" s="283"/>
      <c r="C3" s="53"/>
      <c r="D3" s="53"/>
      <c r="E3" s="28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17"/>
      <c r="B4" s="243"/>
      <c r="C4" s="243"/>
      <c r="D4" s="243"/>
      <c r="E4" s="244"/>
      <c r="F4" s="243"/>
      <c r="G4" s="244"/>
      <c r="H4" s="243"/>
      <c r="I4" s="244"/>
      <c r="J4" s="243"/>
      <c r="K4" s="243"/>
      <c r="L4" s="243"/>
      <c r="M4" s="243"/>
      <c r="N4" s="17">
        <f t="shared" ref="N4:N25" si="0">SUM(B4:M4)</f>
        <v>0</v>
      </c>
    </row>
    <row r="5" spans="1:14">
      <c r="A5" s="17"/>
      <c r="B5" s="243"/>
      <c r="C5" s="243"/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 t="shared" si="0"/>
        <v>0</v>
      </c>
    </row>
    <row r="6" spans="1:14">
      <c r="A6" s="219"/>
      <c r="B6" s="93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220"/>
      <c r="B7" s="93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221"/>
      <c r="B8" s="93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0"/>
      <c r="N8" s="17">
        <f t="shared" si="0"/>
        <v>0</v>
      </c>
    </row>
    <row r="9" spans="1:14">
      <c r="A9" s="221"/>
      <c r="B9" s="93"/>
      <c r="C9" s="190"/>
      <c r="D9" s="190"/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B10" s="189"/>
      <c r="C10" s="190"/>
      <c r="D10" s="190"/>
      <c r="E10" s="93"/>
      <c r="F10" s="190"/>
      <c r="G10" s="190"/>
      <c r="H10" s="190"/>
      <c r="I10" s="196"/>
      <c r="J10" s="190"/>
      <c r="K10" s="190"/>
      <c r="L10" s="196"/>
      <c r="M10" s="196"/>
      <c r="N10" s="17">
        <f t="shared" si="0"/>
        <v>0</v>
      </c>
    </row>
    <row r="11" spans="1:14">
      <c r="A11" s="221"/>
      <c r="B11" s="93"/>
      <c r="C11" s="190"/>
      <c r="D11" s="190"/>
      <c r="E11" s="93"/>
      <c r="F11" s="190"/>
      <c r="G11" s="190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21"/>
      <c r="B12" s="93"/>
      <c r="C12" s="190"/>
      <c r="D12" s="190"/>
      <c r="E12" s="93"/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21"/>
      <c r="B13" s="93"/>
      <c r="C13" s="190"/>
      <c r="D13" s="190"/>
      <c r="E13" s="93"/>
      <c r="F13" s="93"/>
      <c r="G13" s="190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21"/>
      <c r="B14" s="93"/>
      <c r="C14" s="190"/>
      <c r="D14" s="190"/>
      <c r="E14" s="93"/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2"/>
      <c r="B15" s="93"/>
      <c r="C15" s="190"/>
      <c r="D15" s="190"/>
      <c r="E15" s="93"/>
      <c r="F15" s="190"/>
      <c r="G15" s="190"/>
      <c r="H15" s="190"/>
      <c r="I15" s="190"/>
      <c r="J15" s="190"/>
      <c r="K15" s="190"/>
      <c r="L15" s="196"/>
      <c r="M15" s="196"/>
      <c r="N15" s="17">
        <f t="shared" si="0"/>
        <v>0</v>
      </c>
    </row>
    <row r="16" spans="1:14">
      <c r="A16" s="234"/>
      <c r="B16" s="93"/>
      <c r="C16" s="190"/>
      <c r="D16" s="190"/>
      <c r="E16" s="93"/>
      <c r="F16" s="190"/>
      <c r="G16" s="190"/>
      <c r="H16" s="190"/>
      <c r="I16" s="190"/>
      <c r="J16" s="190"/>
      <c r="K16" s="190"/>
      <c r="L16" s="196"/>
      <c r="M16" s="196"/>
      <c r="N16" s="17">
        <f t="shared" si="0"/>
        <v>0</v>
      </c>
    </row>
    <row r="17" spans="1:14">
      <c r="A17" s="17"/>
      <c r="B17" s="93"/>
      <c r="C17" s="190"/>
      <c r="D17" s="190"/>
      <c r="E17" s="93"/>
      <c r="F17" s="190"/>
      <c r="G17" s="190"/>
      <c r="H17" s="190"/>
      <c r="I17" s="190"/>
      <c r="J17" s="190"/>
      <c r="K17" s="190"/>
      <c r="L17" s="196"/>
      <c r="M17" s="196"/>
      <c r="N17" s="17">
        <f t="shared" si="0"/>
        <v>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0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 t="shared" si="0"/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 t="shared" si="0"/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 t="shared" si="0"/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 t="shared" si="0"/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0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0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0"/>
        <v>0</v>
      </c>
    </row>
    <row r="26" spans="1:14">
      <c r="A26" s="5" t="s">
        <v>14</v>
      </c>
      <c r="B26" s="224">
        <f t="shared" ref="B26:N26" si="1">SUM(B4:B25)</f>
        <v>0</v>
      </c>
      <c r="C26" s="224">
        <f t="shared" si="1"/>
        <v>0</v>
      </c>
      <c r="D26" s="224">
        <f t="shared" si="1"/>
        <v>0</v>
      </c>
      <c r="E26" s="224">
        <f t="shared" si="1"/>
        <v>0</v>
      </c>
      <c r="F26" s="224">
        <f t="shared" si="1"/>
        <v>0</v>
      </c>
      <c r="G26" s="224">
        <f t="shared" si="1"/>
        <v>0</v>
      </c>
      <c r="H26" s="224">
        <f t="shared" si="1"/>
        <v>0</v>
      </c>
      <c r="I26" s="224">
        <f t="shared" si="1"/>
        <v>0</v>
      </c>
      <c r="J26" s="224">
        <f t="shared" si="1"/>
        <v>0</v>
      </c>
      <c r="K26" s="224">
        <f t="shared" si="1"/>
        <v>0</v>
      </c>
      <c r="L26" s="224">
        <f t="shared" si="1"/>
        <v>0</v>
      </c>
      <c r="M26" s="224">
        <f t="shared" si="1"/>
        <v>0</v>
      </c>
      <c r="N26" s="224">
        <f t="shared" si="1"/>
        <v>0</v>
      </c>
    </row>
    <row r="28" spans="1:14">
      <c r="N28" s="235">
        <f>SUM(B26:M26)-N26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5"/>
  <sheetViews>
    <sheetView workbookViewId="0">
      <selection activeCell="A9" sqref="A9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146</v>
      </c>
      <c r="B3" s="243">
        <v>3750</v>
      </c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17">
        <f t="shared" ref="N3:N15" si="0">SUM(B3:M3)</f>
        <v>3750</v>
      </c>
    </row>
    <row r="4" spans="1:14">
      <c r="A4" s="17" t="s">
        <v>147</v>
      </c>
      <c r="B4" s="243">
        <v>8600</v>
      </c>
      <c r="C4" s="243"/>
      <c r="D4" s="243"/>
      <c r="E4" s="244"/>
      <c r="F4" s="243"/>
      <c r="G4" s="244"/>
      <c r="H4" s="243"/>
      <c r="I4" s="244"/>
      <c r="J4" s="243"/>
      <c r="K4" s="243"/>
      <c r="L4" s="243"/>
      <c r="M4" s="243"/>
      <c r="N4" s="17">
        <f t="shared" si="0"/>
        <v>8600</v>
      </c>
    </row>
    <row r="5" spans="1:14">
      <c r="A5" s="17" t="s">
        <v>165</v>
      </c>
      <c r="B5" s="243"/>
      <c r="C5" s="243">
        <v>25687</v>
      </c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 t="shared" si="0"/>
        <v>25687</v>
      </c>
    </row>
    <row r="6" spans="1:14">
      <c r="A6" s="219" t="s">
        <v>187</v>
      </c>
      <c r="B6" s="243"/>
      <c r="C6" s="243">
        <v>4530</v>
      </c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4530</v>
      </c>
    </row>
    <row r="7" spans="1:14">
      <c r="A7" s="220" t="s">
        <v>188</v>
      </c>
      <c r="B7" s="243"/>
      <c r="C7" s="243">
        <v>390</v>
      </c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17">
        <f t="shared" si="0"/>
        <v>390</v>
      </c>
    </row>
    <row r="8" spans="1:14">
      <c r="A8" s="17" t="s">
        <v>189</v>
      </c>
      <c r="B8" s="190"/>
      <c r="C8" s="243">
        <v>2800</v>
      </c>
      <c r="D8" s="190"/>
      <c r="E8" s="93"/>
      <c r="F8" s="190"/>
      <c r="G8" s="190"/>
      <c r="H8" s="190"/>
      <c r="I8" s="190"/>
      <c r="J8" s="190"/>
      <c r="K8" s="190"/>
      <c r="L8" s="196"/>
      <c r="M8" s="190"/>
      <c r="N8" s="17">
        <f t="shared" si="0"/>
        <v>2800</v>
      </c>
    </row>
    <row r="9" spans="1:14">
      <c r="B9" s="243"/>
      <c r="C9" s="243"/>
      <c r="D9" s="190"/>
      <c r="E9" s="93"/>
      <c r="F9" s="190"/>
      <c r="G9" s="190"/>
      <c r="H9" s="190"/>
      <c r="I9" s="196"/>
      <c r="J9" s="190"/>
      <c r="K9" s="190"/>
      <c r="L9" s="196"/>
      <c r="M9" s="196"/>
      <c r="N9" s="17">
        <f t="shared" si="0"/>
        <v>0</v>
      </c>
    </row>
    <row r="10" spans="1:14">
      <c r="A10" s="221"/>
      <c r="B10" s="243"/>
      <c r="C10" s="243"/>
      <c r="D10" s="190"/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0</v>
      </c>
    </row>
    <row r="11" spans="1:14">
      <c r="A11" s="221"/>
      <c r="B11" s="243"/>
      <c r="C11" s="243"/>
      <c r="D11" s="190"/>
      <c r="E11" s="93"/>
      <c r="F11" s="190"/>
      <c r="G11" s="190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21"/>
      <c r="B12" s="243"/>
      <c r="C12" s="243"/>
      <c r="D12" s="190"/>
      <c r="E12" s="93"/>
      <c r="F12" s="93"/>
      <c r="G12" s="190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21"/>
      <c r="B13" s="243"/>
      <c r="C13" s="243"/>
      <c r="D13" s="190"/>
      <c r="E13" s="93"/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22"/>
      <c r="B14" s="243"/>
      <c r="C14" s="243"/>
      <c r="D14" s="190"/>
      <c r="E14" s="93"/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34"/>
      <c r="B15" s="243"/>
      <c r="C15" s="243"/>
      <c r="D15" s="190"/>
      <c r="E15" s="93"/>
      <c r="F15" s="190"/>
      <c r="G15" s="190"/>
      <c r="H15" s="190"/>
      <c r="I15" s="190"/>
      <c r="J15" s="190"/>
      <c r="K15" s="190"/>
      <c r="L15" s="196"/>
      <c r="M15" s="196"/>
      <c r="N15" s="17">
        <f t="shared" si="0"/>
        <v>0</v>
      </c>
    </row>
    <row r="16" spans="1:14">
      <c r="A16" s="17"/>
      <c r="B16" s="93"/>
      <c r="C16" s="190"/>
      <c r="D16" s="190"/>
      <c r="E16" s="93"/>
      <c r="F16" s="190"/>
      <c r="G16" s="190"/>
      <c r="H16" s="190"/>
      <c r="I16" s="190"/>
      <c r="J16" s="190"/>
      <c r="K16" s="190"/>
      <c r="L16" s="196"/>
      <c r="M16" s="196"/>
      <c r="N16" s="17">
        <f t="shared" ref="N16:N31" si="1">SUM(B16:M16)</f>
        <v>0</v>
      </c>
    </row>
    <row r="17" spans="1:14">
      <c r="A17" s="17"/>
      <c r="B17" s="93"/>
      <c r="C17" s="190"/>
      <c r="D17" s="190"/>
      <c r="E17" s="93"/>
      <c r="F17" s="190"/>
      <c r="G17" s="190"/>
      <c r="H17" s="190"/>
      <c r="I17" s="190"/>
      <c r="J17" s="190"/>
      <c r="K17" s="190"/>
      <c r="L17" s="196"/>
      <c r="M17" s="190"/>
      <c r="N17" s="17">
        <f t="shared" si="1"/>
        <v>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1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>SUM(B19:M19)</f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>SUM(B20:M20)</f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>SUM(B21:M21)</f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>SUM(B22:M22)</f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1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1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1"/>
        <v>0</v>
      </c>
    </row>
    <row r="26" spans="1:14">
      <c r="A26" s="17"/>
      <c r="B26" s="93"/>
      <c r="C26" s="190"/>
      <c r="D26" s="190"/>
      <c r="E26" s="93"/>
      <c r="F26" s="190"/>
      <c r="G26" s="190"/>
      <c r="H26" s="190"/>
      <c r="I26" s="190"/>
      <c r="J26" s="190"/>
      <c r="K26" s="190"/>
      <c r="L26" s="196"/>
      <c r="M26" s="190"/>
      <c r="N26" s="17">
        <f t="shared" si="1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1"/>
        <v>0</v>
      </c>
    </row>
    <row r="28" spans="1:14">
      <c r="A28" s="314"/>
      <c r="B28" s="190"/>
      <c r="C28" s="93"/>
      <c r="D28" s="190"/>
      <c r="E28" s="190"/>
      <c r="F28" s="93"/>
      <c r="G28" s="93"/>
      <c r="H28" s="190"/>
      <c r="I28" s="190"/>
      <c r="J28" s="190"/>
      <c r="K28" s="190"/>
      <c r="L28" s="196"/>
      <c r="M28" s="196"/>
      <c r="N28" s="17">
        <f>SUM(B28:M28)</f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1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1"/>
        <v>0</v>
      </c>
    </row>
    <row r="31" spans="1:14">
      <c r="A31" s="17"/>
      <c r="B31" s="93"/>
      <c r="C31" s="190"/>
      <c r="D31" s="190"/>
      <c r="E31" s="93"/>
      <c r="F31" s="190"/>
      <c r="G31" s="190"/>
      <c r="H31" s="190"/>
      <c r="I31" s="190"/>
      <c r="J31" s="190"/>
      <c r="K31" s="190"/>
      <c r="L31" s="196"/>
      <c r="M31" s="190"/>
      <c r="N31" s="17">
        <f t="shared" si="1"/>
        <v>0</v>
      </c>
    </row>
    <row r="32" spans="1:14">
      <c r="A32" s="17"/>
      <c r="B32" s="93"/>
      <c r="C32" s="190"/>
      <c r="D32" s="190"/>
      <c r="E32" s="93"/>
      <c r="F32" s="190"/>
      <c r="G32" s="190"/>
      <c r="H32" s="190"/>
      <c r="I32" s="190"/>
      <c r="J32" s="190"/>
      <c r="K32" s="190"/>
      <c r="L32" s="196"/>
      <c r="M32" s="190"/>
      <c r="N32" s="17">
        <f>SUM(B32:M32)</f>
        <v>0</v>
      </c>
    </row>
    <row r="33" spans="1:14">
      <c r="A33" s="5" t="s">
        <v>14</v>
      </c>
      <c r="B33" s="224">
        <f t="shared" ref="B33:N33" si="2">SUM(B3:B32)</f>
        <v>12350</v>
      </c>
      <c r="C33" s="224">
        <f t="shared" si="2"/>
        <v>33407</v>
      </c>
      <c r="D33" s="224">
        <f t="shared" si="2"/>
        <v>0</v>
      </c>
      <c r="E33" s="224">
        <f t="shared" si="2"/>
        <v>0</v>
      </c>
      <c r="F33" s="224">
        <f t="shared" si="2"/>
        <v>0</v>
      </c>
      <c r="G33" s="224">
        <f t="shared" si="2"/>
        <v>0</v>
      </c>
      <c r="H33" s="224">
        <f t="shared" si="2"/>
        <v>0</v>
      </c>
      <c r="I33" s="224">
        <f t="shared" si="2"/>
        <v>0</v>
      </c>
      <c r="J33" s="224">
        <f t="shared" si="2"/>
        <v>0</v>
      </c>
      <c r="K33" s="224">
        <f t="shared" si="2"/>
        <v>0</v>
      </c>
      <c r="L33" s="224">
        <f t="shared" si="2"/>
        <v>0</v>
      </c>
      <c r="M33" s="224">
        <f t="shared" si="2"/>
        <v>0</v>
      </c>
      <c r="N33" s="224">
        <f t="shared" si="2"/>
        <v>45757</v>
      </c>
    </row>
    <row r="35" spans="1:14">
      <c r="N35" s="235">
        <f>SUM(B33:M33)-N33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7" sqref="A7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6" width="11.5703125" style="30" bestFit="1" customWidth="1"/>
    <col min="7" max="7" width="7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127</v>
      </c>
      <c r="B3" s="190">
        <v>16300</v>
      </c>
      <c r="C3" s="93">
        <f>16300</f>
        <v>16300</v>
      </c>
      <c r="D3" s="190"/>
      <c r="E3" s="190"/>
      <c r="F3" s="93"/>
      <c r="G3" s="93"/>
      <c r="H3" s="190"/>
      <c r="I3" s="190"/>
      <c r="J3" s="190"/>
      <c r="K3" s="190"/>
      <c r="L3" s="196"/>
      <c r="M3" s="196"/>
      <c r="N3" s="17">
        <f t="shared" ref="N3:N15" si="0">SUM(B3:M3)</f>
        <v>32600</v>
      </c>
    </row>
    <row r="4" spans="1:14">
      <c r="A4" s="253" t="s">
        <v>145</v>
      </c>
      <c r="B4" s="56">
        <v>30</v>
      </c>
      <c r="C4" s="241"/>
      <c r="D4" s="56"/>
      <c r="E4" s="251"/>
      <c r="F4" s="241"/>
      <c r="G4" s="241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170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3" t="s">
        <v>171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/>
      <c r="B7" s="190"/>
      <c r="C7" s="93"/>
      <c r="D7" s="190"/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206"/>
      <c r="B8" s="190"/>
      <c r="C8" s="93"/>
      <c r="D8" s="190"/>
      <c r="E8" s="190"/>
      <c r="F8" s="93"/>
      <c r="G8" s="93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206"/>
      <c r="B9" s="190"/>
      <c r="C9" s="93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206"/>
      <c r="B10" s="190"/>
      <c r="C10" s="93"/>
      <c r="D10" s="190"/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0</v>
      </c>
    </row>
    <row r="11" spans="1:14">
      <c r="A11" s="206"/>
      <c r="B11" s="190"/>
      <c r="C11" s="93"/>
      <c r="D11" s="190"/>
      <c r="E11" s="190"/>
      <c r="F11" s="93"/>
      <c r="G11" s="238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06"/>
      <c r="B12" s="190"/>
      <c r="C12" s="93"/>
      <c r="D12" s="190"/>
      <c r="E12" s="190"/>
      <c r="F12" s="93"/>
      <c r="G12" s="93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06"/>
      <c r="B13" s="190"/>
      <c r="C13" s="93"/>
      <c r="D13" s="190"/>
      <c r="E13" s="190"/>
      <c r="F13" s="93"/>
      <c r="G13" s="238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06"/>
      <c r="B14" s="190"/>
      <c r="C14" s="93"/>
      <c r="D14" s="190"/>
      <c r="E14" s="190"/>
      <c r="F14" s="93"/>
      <c r="G14" s="93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1"/>
      <c r="B15" s="93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6"/>
      <c r="N15" s="17">
        <f t="shared" si="0"/>
        <v>0</v>
      </c>
    </row>
    <row r="16" spans="1:14">
      <c r="A16" s="206"/>
      <c r="B16" s="190"/>
      <c r="C16" s="93"/>
      <c r="D16" s="190"/>
      <c r="E16" s="190"/>
      <c r="F16" s="93"/>
      <c r="G16" s="93"/>
      <c r="H16" s="190"/>
      <c r="I16" s="190"/>
      <c r="J16" s="190"/>
      <c r="K16" s="190"/>
      <c r="L16" s="196"/>
      <c r="M16" s="196"/>
      <c r="N16" s="17">
        <f t="shared" ref="N16:N23" si="1">SUM(B16:M16)</f>
        <v>0</v>
      </c>
    </row>
    <row r="17" spans="1:14">
      <c r="A17" s="206"/>
      <c r="B17" s="190"/>
      <c r="C17" s="93"/>
      <c r="D17" s="190"/>
      <c r="E17" s="190"/>
      <c r="F17" s="93"/>
      <c r="G17" s="93"/>
      <c r="H17" s="190"/>
      <c r="I17" s="190"/>
      <c r="J17" s="190"/>
      <c r="K17" s="190"/>
      <c r="L17" s="196"/>
      <c r="M17" s="196"/>
      <c r="N17" s="17">
        <f t="shared" si="1"/>
        <v>0</v>
      </c>
    </row>
    <row r="18" spans="1:14">
      <c r="A18" s="206"/>
      <c r="B18" s="190"/>
      <c r="C18" s="93"/>
      <c r="D18" s="190"/>
      <c r="E18" s="190"/>
      <c r="F18" s="93"/>
      <c r="G18" s="93"/>
      <c r="H18" s="190"/>
      <c r="I18" s="190"/>
      <c r="J18" s="190"/>
      <c r="K18" s="190"/>
      <c r="L18" s="196"/>
      <c r="M18" s="196"/>
      <c r="N18" s="17">
        <f t="shared" si="1"/>
        <v>0</v>
      </c>
    </row>
    <row r="19" spans="1:14">
      <c r="A19" s="206"/>
      <c r="B19" s="190"/>
      <c r="C19" s="93"/>
      <c r="D19" s="190"/>
      <c r="E19" s="190"/>
      <c r="F19" s="93"/>
      <c r="G19" s="93"/>
      <c r="H19" s="190"/>
      <c r="I19" s="190"/>
      <c r="J19" s="190"/>
      <c r="K19" s="190"/>
      <c r="L19" s="190"/>
      <c r="M19" s="196"/>
      <c r="N19" s="17">
        <f t="shared" si="1"/>
        <v>0</v>
      </c>
    </row>
    <row r="20" spans="1:14">
      <c r="A20" s="206"/>
      <c r="B20" s="190"/>
      <c r="C20" s="93"/>
      <c r="D20" s="190"/>
      <c r="E20" s="190"/>
      <c r="F20" s="93"/>
      <c r="G20" s="93"/>
      <c r="H20" s="190"/>
      <c r="I20" s="190"/>
      <c r="J20" s="190"/>
      <c r="K20" s="190"/>
      <c r="L20" s="190"/>
      <c r="M20" s="196"/>
      <c r="N20" s="17">
        <f t="shared" si="1"/>
        <v>0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/>
      <c r="B23" s="190"/>
      <c r="C23" s="93"/>
      <c r="D23" s="190"/>
      <c r="E23" s="190"/>
      <c r="F23" s="93"/>
      <c r="G23" s="93"/>
      <c r="H23" s="190"/>
      <c r="I23" s="190"/>
      <c r="J23" s="190"/>
      <c r="K23" s="190"/>
      <c r="L23" s="196"/>
      <c r="M23" s="196"/>
      <c r="N23" s="17">
        <f t="shared" si="1"/>
        <v>0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0</v>
      </c>
      <c r="E24" s="225">
        <f t="shared" si="2"/>
        <v>0</v>
      </c>
      <c r="F24" s="225">
        <f t="shared" si="2"/>
        <v>0</v>
      </c>
      <c r="G24" s="225">
        <f t="shared" si="2"/>
        <v>0</v>
      </c>
      <c r="H24" s="225">
        <f t="shared" si="2"/>
        <v>0</v>
      </c>
      <c r="I24" s="225">
        <f t="shared" si="2"/>
        <v>0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34299</v>
      </c>
    </row>
    <row r="26" spans="1:14">
      <c r="N26" s="235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23"/>
  <sheetViews>
    <sheetView workbookViewId="0">
      <selection activeCell="A9" sqref="A9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/>
      <c r="E4" s="190"/>
      <c r="F4" s="190"/>
      <c r="G4" s="190"/>
      <c r="H4" s="190"/>
      <c r="I4" s="190"/>
      <c r="J4" s="190"/>
      <c r="K4" s="190"/>
      <c r="L4" s="196"/>
      <c r="M4" s="190"/>
      <c r="N4" s="6">
        <f t="shared" ref="N4:N9" si="0">SUM(B4:M4)</f>
        <v>210456.89</v>
      </c>
    </row>
    <row r="5" spans="1:14">
      <c r="A5" s="14" t="s">
        <v>120</v>
      </c>
      <c r="B5" s="190">
        <f>-2188.55-12092.49</f>
        <v>-14281.04</v>
      </c>
      <c r="C5" s="190">
        <f>-2484.3-34009.75</f>
        <v>-36494.050000000003</v>
      </c>
      <c r="D5" s="190"/>
      <c r="E5" s="190"/>
      <c r="F5" s="190"/>
      <c r="G5" s="190"/>
      <c r="H5" s="190"/>
      <c r="I5" s="190"/>
      <c r="J5" s="190"/>
      <c r="K5" s="190"/>
      <c r="L5" s="196"/>
      <c r="M5" s="190"/>
      <c r="N5" s="6">
        <f t="shared" si="0"/>
        <v>-50775.090000000004</v>
      </c>
    </row>
    <row r="6" spans="1:14">
      <c r="A6" s="17" t="s">
        <v>148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190</v>
      </c>
      <c r="B7" s="190"/>
      <c r="C7" s="190">
        <v>3500</v>
      </c>
      <c r="D7" s="190"/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3500</v>
      </c>
    </row>
    <row r="8" spans="1:14">
      <c r="A8" s="17" t="s">
        <v>191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209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20" si="1">SUM(B10:M10)</f>
        <v>0</v>
      </c>
    </row>
    <row r="11" spans="1:14">
      <c r="A11" s="4"/>
      <c r="B11" s="88"/>
      <c r="C11" s="88"/>
      <c r="D11" s="88"/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0</v>
      </c>
    </row>
    <row r="12" spans="1:14">
      <c r="A12" s="2"/>
      <c r="B12" s="88"/>
      <c r="C12" s="88"/>
      <c r="D12" s="88"/>
      <c r="E12" s="180"/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0</v>
      </c>
    </row>
    <row r="13" spans="1:14">
      <c r="A13" s="204"/>
      <c r="B13" s="88"/>
      <c r="C13" s="88"/>
      <c r="D13" s="88"/>
      <c r="E13" s="180"/>
      <c r="F13" s="88"/>
      <c r="G13" s="252"/>
      <c r="H13" s="88"/>
      <c r="I13" s="180"/>
      <c r="J13" s="88"/>
      <c r="K13" s="88"/>
      <c r="L13" s="197"/>
      <c r="M13" s="197"/>
      <c r="N13" s="6">
        <f t="shared" si="1"/>
        <v>0</v>
      </c>
    </row>
    <row r="14" spans="1:14">
      <c r="A14" s="3"/>
      <c r="B14" s="190"/>
      <c r="C14" s="190"/>
      <c r="D14" s="190"/>
      <c r="E14" s="191"/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0</v>
      </c>
    </row>
    <row r="15" spans="1:14">
      <c r="A15" s="11"/>
      <c r="B15" s="190"/>
      <c r="C15" s="190"/>
      <c r="D15" s="190"/>
      <c r="E15" s="191"/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0</v>
      </c>
    </row>
    <row r="16" spans="1:14">
      <c r="A16" s="11"/>
      <c r="B16" s="190"/>
      <c r="C16" s="190"/>
      <c r="D16" s="190"/>
      <c r="E16" s="191"/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0</v>
      </c>
    </row>
    <row r="17" spans="1:14">
      <c r="A17" s="2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0</v>
      </c>
    </row>
    <row r="18" spans="1:14">
      <c r="A18" s="2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0</v>
      </c>
    </row>
    <row r="19" spans="1:14">
      <c r="A19" s="2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0</v>
      </c>
    </row>
    <row r="20" spans="1:14">
      <c r="A20" s="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6">
        <f t="shared" si="1"/>
        <v>0</v>
      </c>
    </row>
    <row r="21" spans="1:14">
      <c r="A21" s="5" t="s">
        <v>14</v>
      </c>
      <c r="B21" s="225">
        <f>SUM(B4:B20)</f>
        <v>90104.69</v>
      </c>
      <c r="C21" s="225">
        <f t="shared" ref="C21:N21" si="2">SUM(C4:C20)</f>
        <v>76105.11</v>
      </c>
      <c r="D21" s="225">
        <f t="shared" si="2"/>
        <v>0</v>
      </c>
      <c r="E21" s="225">
        <f t="shared" si="2"/>
        <v>0</v>
      </c>
      <c r="F21" s="225">
        <f t="shared" si="2"/>
        <v>0</v>
      </c>
      <c r="G21" s="225">
        <f t="shared" si="2"/>
        <v>0</v>
      </c>
      <c r="H21" s="225">
        <f t="shared" si="2"/>
        <v>0</v>
      </c>
      <c r="I21" s="225">
        <f t="shared" si="2"/>
        <v>0</v>
      </c>
      <c r="J21" s="225">
        <f t="shared" si="2"/>
        <v>0</v>
      </c>
      <c r="K21" s="225">
        <f t="shared" si="2"/>
        <v>0</v>
      </c>
      <c r="L21" s="225">
        <f t="shared" si="2"/>
        <v>0</v>
      </c>
      <c r="M21" s="225">
        <f t="shared" si="2"/>
        <v>0</v>
      </c>
      <c r="N21" s="225">
        <f t="shared" si="2"/>
        <v>166209.80000000002</v>
      </c>
    </row>
    <row r="23" spans="1:14">
      <c r="N23" s="235">
        <f>SUM(B21:M21)-N21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8"/>
  <sheetViews>
    <sheetView workbookViewId="0">
      <selection activeCell="A13" sqref="A13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 в 2020-2021 гг'!C1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136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4" si="0">SUM(B4:M4)</f>
        <v>16000</v>
      </c>
    </row>
    <row r="5" spans="1:14">
      <c r="A5" s="2" t="s">
        <v>137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149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150</v>
      </c>
      <c r="B7" s="93">
        <v>9676</v>
      </c>
      <c r="C7" s="190"/>
      <c r="D7" s="93"/>
      <c r="E7" s="190"/>
      <c r="F7" s="190"/>
      <c r="G7" s="190"/>
      <c r="H7" s="190"/>
      <c r="I7" s="190"/>
      <c r="J7" s="190"/>
      <c r="K7" s="190"/>
      <c r="L7" s="196"/>
      <c r="M7" s="196"/>
      <c r="N7" s="6">
        <f t="shared" si="0"/>
        <v>9676</v>
      </c>
    </row>
    <row r="8" spans="1:14">
      <c r="A8" s="2" t="s">
        <v>152</v>
      </c>
      <c r="B8" s="93">
        <v>1975.2</v>
      </c>
      <c r="C8" s="190"/>
      <c r="D8" s="93"/>
      <c r="E8" s="190"/>
      <c r="F8" s="190"/>
      <c r="G8" s="190"/>
      <c r="H8" s="190"/>
      <c r="I8" s="190"/>
      <c r="J8" s="190"/>
      <c r="K8" s="190"/>
      <c r="L8" s="196"/>
      <c r="M8" s="196"/>
      <c r="N8" s="9">
        <f>SUM(B8:M8)</f>
        <v>1975.2</v>
      </c>
    </row>
    <row r="9" spans="1:14">
      <c r="A9" s="2" t="s">
        <v>151</v>
      </c>
      <c r="B9" s="93">
        <v>1250</v>
      </c>
      <c r="C9" s="190"/>
      <c r="D9" s="93"/>
      <c r="E9" s="190"/>
      <c r="F9" s="190"/>
      <c r="G9" s="190"/>
      <c r="H9" s="190"/>
      <c r="I9" s="190"/>
      <c r="J9" s="190"/>
      <c r="K9" s="190"/>
      <c r="L9" s="196"/>
      <c r="M9" s="196"/>
      <c r="N9" s="6">
        <f t="shared" si="0"/>
        <v>1250</v>
      </c>
    </row>
    <row r="10" spans="1:14">
      <c r="A10" s="2" t="s">
        <v>164</v>
      </c>
      <c r="B10" s="93"/>
      <c r="C10" s="190">
        <v>2000</v>
      </c>
      <c r="D10" s="93"/>
      <c r="E10" s="56"/>
      <c r="F10" s="190"/>
      <c r="G10" s="190"/>
      <c r="H10" s="190"/>
      <c r="I10" s="190"/>
      <c r="J10" s="190"/>
      <c r="K10" s="190"/>
      <c r="L10" s="196"/>
      <c r="M10" s="196"/>
      <c r="N10" s="9">
        <f t="shared" si="0"/>
        <v>2000</v>
      </c>
    </row>
    <row r="11" spans="1:14">
      <c r="A11" s="2" t="s">
        <v>176</v>
      </c>
      <c r="B11" s="93"/>
      <c r="C11" s="190">
        <v>1800</v>
      </c>
      <c r="D11" s="93"/>
      <c r="E11" s="190"/>
      <c r="F11" s="190"/>
      <c r="G11" s="190"/>
      <c r="H11" s="190"/>
      <c r="I11" s="190"/>
      <c r="J11" s="190"/>
      <c r="K11" s="190"/>
      <c r="L11" s="196"/>
      <c r="M11" s="196"/>
      <c r="N11" s="9">
        <f t="shared" si="0"/>
        <v>1800</v>
      </c>
    </row>
    <row r="12" spans="1:14">
      <c r="A12" s="3" t="s">
        <v>192</v>
      </c>
      <c r="B12" s="93"/>
      <c r="C12" s="190">
        <v>120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120</v>
      </c>
    </row>
    <row r="13" spans="1:14">
      <c r="A13" s="275"/>
      <c r="B13" s="99"/>
      <c r="C13" s="190"/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0</v>
      </c>
    </row>
    <row r="14" spans="1:14">
      <c r="A14" s="2"/>
      <c r="B14" s="93"/>
      <c r="C14" s="190"/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0</v>
      </c>
    </row>
    <row r="15" spans="1:14">
      <c r="A15" s="3"/>
      <c r="B15" s="93"/>
      <c r="C15" s="190"/>
      <c r="D15" s="93"/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0</v>
      </c>
    </row>
    <row r="16" spans="1:14">
      <c r="A16" s="2"/>
      <c r="B16" s="93"/>
      <c r="C16" s="190"/>
      <c r="D16" s="93"/>
      <c r="E16" s="190"/>
      <c r="F16" s="190"/>
      <c r="G16" s="190"/>
      <c r="H16" s="190"/>
      <c r="I16" s="190"/>
      <c r="J16" s="190"/>
      <c r="K16" s="190"/>
      <c r="L16" s="196"/>
      <c r="M16" s="196"/>
      <c r="N16" s="9">
        <f t="shared" si="0"/>
        <v>0</v>
      </c>
    </row>
    <row r="17" spans="1:14">
      <c r="A17" s="2"/>
      <c r="B17" s="93"/>
      <c r="C17" s="190"/>
      <c r="D17" s="93"/>
      <c r="E17" s="190"/>
      <c r="F17" s="190"/>
      <c r="G17" s="190"/>
      <c r="H17" s="190"/>
      <c r="I17" s="190"/>
      <c r="J17" s="190"/>
      <c r="K17" s="190"/>
      <c r="L17" s="196"/>
      <c r="M17" s="196"/>
      <c r="N17" s="9">
        <f t="shared" si="0"/>
        <v>0</v>
      </c>
    </row>
    <row r="18" spans="1:14">
      <c r="A18" s="3"/>
      <c r="B18" s="93"/>
      <c r="C18" s="190"/>
      <c r="D18" s="93"/>
      <c r="E18" s="190"/>
      <c r="F18" s="190"/>
      <c r="G18" s="190"/>
      <c r="H18" s="190"/>
      <c r="I18" s="190"/>
      <c r="J18" s="190"/>
      <c r="K18" s="190"/>
      <c r="L18" s="196"/>
      <c r="M18" s="196"/>
      <c r="N18" s="9">
        <f t="shared" si="0"/>
        <v>0</v>
      </c>
    </row>
    <row r="19" spans="1:14">
      <c r="A19" s="4"/>
      <c r="B19" s="93"/>
      <c r="C19" s="190"/>
      <c r="D19" s="93"/>
      <c r="E19" s="190"/>
      <c r="F19" s="190"/>
      <c r="G19" s="190"/>
      <c r="H19" s="190"/>
      <c r="I19" s="190"/>
      <c r="J19" s="190"/>
      <c r="K19" s="190"/>
      <c r="L19" s="196"/>
      <c r="M19" s="196"/>
      <c r="N19" s="9">
        <f t="shared" si="0"/>
        <v>0</v>
      </c>
    </row>
    <row r="20" spans="1:14">
      <c r="A20" s="4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9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9">
        <f t="shared" si="0"/>
        <v>0</v>
      </c>
    </row>
    <row r="22" spans="1:14">
      <c r="A22" s="4"/>
      <c r="B22" s="93"/>
      <c r="C22" s="190"/>
      <c r="D22" s="93"/>
      <c r="E22" s="190"/>
      <c r="F22" s="190"/>
      <c r="G22" s="190"/>
      <c r="H22" s="190"/>
      <c r="I22" s="190"/>
      <c r="J22" s="190"/>
      <c r="K22" s="190"/>
      <c r="L22" s="196"/>
      <c r="M22" s="196"/>
      <c r="N22" s="9">
        <f t="shared" si="0"/>
        <v>0</v>
      </c>
    </row>
    <row r="23" spans="1:14">
      <c r="A23" s="4"/>
      <c r="B23" s="93"/>
      <c r="C23" s="190"/>
      <c r="D23" s="93"/>
      <c r="E23" s="190"/>
      <c r="F23" s="190"/>
      <c r="G23" s="190"/>
      <c r="H23" s="190"/>
      <c r="I23" s="190"/>
      <c r="J23" s="190"/>
      <c r="K23" s="190"/>
      <c r="L23" s="196"/>
      <c r="M23" s="196"/>
      <c r="N23" s="9">
        <f t="shared" si="0"/>
        <v>0</v>
      </c>
    </row>
    <row r="24" spans="1:14">
      <c r="A24" s="4"/>
      <c r="B24" s="93"/>
      <c r="C24" s="190"/>
      <c r="D24" s="93"/>
      <c r="E24" s="190"/>
      <c r="F24" s="190"/>
      <c r="G24" s="190"/>
      <c r="H24" s="190"/>
      <c r="I24" s="190"/>
      <c r="J24" s="190"/>
      <c r="K24" s="190"/>
      <c r="L24" s="196"/>
      <c r="M24" s="196"/>
      <c r="N24" s="9">
        <f t="shared" si="0"/>
        <v>0</v>
      </c>
    </row>
    <row r="25" spans="1:14">
      <c r="A25" s="4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9">
        <f t="shared" si="0"/>
        <v>0</v>
      </c>
    </row>
    <row r="26" spans="1:14">
      <c r="A26" s="4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9">
        <f t="shared" si="0"/>
        <v>0</v>
      </c>
    </row>
    <row r="27" spans="1:14">
      <c r="A27" s="4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9">
        <f t="shared" si="0"/>
        <v>0</v>
      </c>
    </row>
    <row r="28" spans="1:14">
      <c r="A28" s="4"/>
      <c r="B28" s="93"/>
      <c r="C28" s="190"/>
      <c r="D28" s="93"/>
      <c r="E28" s="190"/>
      <c r="F28" s="190"/>
      <c r="G28" s="190"/>
      <c r="H28" s="190"/>
      <c r="I28" s="190"/>
      <c r="J28" s="190"/>
      <c r="K28" s="190"/>
      <c r="L28" s="190"/>
      <c r="M28" s="196"/>
      <c r="N28" s="9">
        <f t="shared" si="0"/>
        <v>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6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5" t="s">
        <v>14</v>
      </c>
      <c r="B35" s="224">
        <f t="shared" ref="B35:N35" si="1">SUM(B4:B34)</f>
        <v>41127.49</v>
      </c>
      <c r="C35" s="224">
        <f t="shared" si="1"/>
        <v>3920</v>
      </c>
      <c r="D35" s="224">
        <f t="shared" si="1"/>
        <v>0</v>
      </c>
      <c r="E35" s="224">
        <f t="shared" si="1"/>
        <v>0</v>
      </c>
      <c r="F35" s="224">
        <f t="shared" si="1"/>
        <v>0</v>
      </c>
      <c r="G35" s="224">
        <f t="shared" si="1"/>
        <v>0</v>
      </c>
      <c r="H35" s="224">
        <f t="shared" si="1"/>
        <v>0</v>
      </c>
      <c r="I35" s="224">
        <f t="shared" si="1"/>
        <v>0</v>
      </c>
      <c r="J35" s="224">
        <f t="shared" si="1"/>
        <v>0</v>
      </c>
      <c r="K35" s="224">
        <f t="shared" si="1"/>
        <v>0</v>
      </c>
      <c r="L35" s="224">
        <f t="shared" si="1"/>
        <v>0</v>
      </c>
      <c r="M35" s="224">
        <f t="shared" si="1"/>
        <v>0</v>
      </c>
      <c r="N35" s="228">
        <f t="shared" si="1"/>
        <v>45047.49</v>
      </c>
    </row>
    <row r="37" spans="1:14">
      <c r="N37" s="235">
        <f>SUM(B35:M35)-N35</f>
        <v>0</v>
      </c>
    </row>
    <row r="38" spans="1:14">
      <c r="G38" s="192"/>
      <c r="H38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9"/>
      <c r="B5" s="260"/>
      <c r="C5" s="261">
        <v>16000</v>
      </c>
      <c r="D5" s="260"/>
      <c r="E5" s="243"/>
      <c r="F5" s="260"/>
      <c r="G5" s="260"/>
      <c r="H5" s="260"/>
      <c r="I5" s="260"/>
      <c r="J5" s="260"/>
      <c r="K5" s="260"/>
      <c r="L5" s="262"/>
      <c r="M5" s="262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5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zoomScaleNormal="90" zoomScaleSheetLayoutView="102" workbookViewId="0">
      <selection activeCell="I8" sqref="I8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8" width="10.140625" style="30" bestFit="1" customWidth="1"/>
    <col min="9" max="9" width="12.28515625" style="30" customWidth="1"/>
    <col min="10" max="10" width="6.42578125" style="30" hidden="1" customWidth="1"/>
    <col min="11" max="11" width="9.28515625" hidden="1" customWidth="1"/>
    <col min="12" max="12" width="8.28515625" hidden="1" customWidth="1"/>
    <col min="13" max="13" width="7.5703125" hidden="1" customWidth="1"/>
    <col min="14" max="14" width="8.7109375" hidden="1" customWidth="1"/>
    <col min="15" max="15" width="7.28515625" hidden="1" customWidth="1"/>
    <col min="16" max="16" width="8.85546875" hidden="1" customWidth="1"/>
    <col min="17" max="17" width="5.5703125" hidden="1" customWidth="1"/>
    <col min="18" max="18" width="7.5703125" hidden="1" customWidth="1"/>
    <col min="19" max="19" width="4.7109375" hidden="1" customWidth="1"/>
    <col min="20" max="20" width="10.140625" style="30" bestFit="1" customWidth="1"/>
    <col min="21" max="21" width="13.425781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107</v>
      </c>
      <c r="B1" s="164"/>
      <c r="C1" s="164" t="s">
        <v>158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4" t="s">
        <v>159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163"/>
      <c r="Q2" s="163"/>
      <c r="R2" s="163"/>
      <c r="S2" s="163"/>
      <c r="T2" s="163"/>
      <c r="U2" s="30">
        <v>2</v>
      </c>
    </row>
    <row r="3" spans="1:23" ht="37.5" customHeight="1">
      <c r="A3" s="342" t="s">
        <v>65</v>
      </c>
      <c r="B3" s="343"/>
      <c r="C3" s="343"/>
      <c r="D3" s="343"/>
      <c r="E3" s="344"/>
      <c r="F3" s="333" t="s">
        <v>80</v>
      </c>
      <c r="G3" s="333" t="s">
        <v>87</v>
      </c>
      <c r="H3" s="346" t="s">
        <v>1</v>
      </c>
      <c r="I3" s="346" t="s">
        <v>2</v>
      </c>
      <c r="J3" s="346" t="s">
        <v>3</v>
      </c>
      <c r="K3" s="346" t="s">
        <v>4</v>
      </c>
      <c r="L3" s="346" t="s">
        <v>5</v>
      </c>
      <c r="M3" s="346" t="s">
        <v>6</v>
      </c>
      <c r="N3" s="346" t="s">
        <v>7</v>
      </c>
      <c r="O3" s="346" t="s">
        <v>8</v>
      </c>
      <c r="P3" s="346" t="s">
        <v>9</v>
      </c>
      <c r="Q3" s="346" t="s">
        <v>10</v>
      </c>
      <c r="R3" s="346" t="s">
        <v>11</v>
      </c>
      <c r="S3" s="346" t="s">
        <v>12</v>
      </c>
      <c r="T3" s="333" t="s">
        <v>160</v>
      </c>
      <c r="U3" s="333" t="s">
        <v>181</v>
      </c>
      <c r="V3" s="335" t="s">
        <v>71</v>
      </c>
    </row>
    <row r="4" spans="1:23" ht="15" customHeight="1">
      <c r="A4" s="40"/>
      <c r="B4" s="41"/>
      <c r="C4" s="41"/>
      <c r="D4" s="41"/>
      <c r="E4" s="41"/>
      <c r="F4" s="345"/>
      <c r="G4" s="345"/>
      <c r="H4" s="347"/>
      <c r="I4" s="347"/>
      <c r="J4" s="347"/>
      <c r="K4" s="347"/>
      <c r="L4" s="347" t="s">
        <v>5</v>
      </c>
      <c r="M4" s="347" t="s">
        <v>6</v>
      </c>
      <c r="N4" s="347" t="s">
        <v>7</v>
      </c>
      <c r="O4" s="347" t="s">
        <v>8</v>
      </c>
      <c r="P4" s="347" t="s">
        <v>9</v>
      </c>
      <c r="Q4" s="347" t="s">
        <v>10</v>
      </c>
      <c r="R4" s="347" t="s">
        <v>11</v>
      </c>
      <c r="S4" s="347" t="s">
        <v>12</v>
      </c>
      <c r="T4" s="345"/>
      <c r="U4" s="334"/>
      <c r="V4" s="336"/>
    </row>
    <row r="5" spans="1:23" ht="15" customHeight="1">
      <c r="A5" s="315" t="s">
        <v>118</v>
      </c>
      <c r="B5" s="164"/>
      <c r="C5" s="164"/>
      <c r="D5" s="164"/>
      <c r="E5" s="164"/>
      <c r="F5" s="110">
        <v>2400000</v>
      </c>
      <c r="G5" s="322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2"/>
      <c r="U5" s="324"/>
      <c r="V5" s="321"/>
    </row>
    <row r="6" spans="1:23" ht="15.75">
      <c r="A6" s="315" t="s">
        <v>76</v>
      </c>
      <c r="B6" s="316"/>
      <c r="C6" s="316"/>
      <c r="D6" s="316"/>
      <c r="E6" s="316"/>
      <c r="F6" s="110">
        <v>33287500</v>
      </c>
      <c r="G6" s="111">
        <f>F6/12</f>
        <v>2773958.3333333335</v>
      </c>
      <c r="H6" s="113">
        <f>326+2935259</f>
        <v>2935585</v>
      </c>
      <c r="I6" s="113">
        <f>326+3226206.36</f>
        <v>3226532.36</v>
      </c>
      <c r="J6" s="113"/>
      <c r="K6" s="112"/>
      <c r="L6" s="201"/>
      <c r="M6" s="175"/>
      <c r="N6" s="175"/>
      <c r="O6" s="113"/>
      <c r="P6" s="236"/>
      <c r="Q6" s="113"/>
      <c r="R6" s="113"/>
      <c r="S6" s="236"/>
      <c r="T6" s="116">
        <f>SUM(H6:S6)</f>
        <v>6162117.3599999994</v>
      </c>
      <c r="U6" s="117">
        <f>G6*U2</f>
        <v>5547916.666666667</v>
      </c>
      <c r="V6" s="149">
        <f>T6-U6</f>
        <v>614200.69333333243</v>
      </c>
    </row>
    <row r="7" spans="1:23" ht="15.75">
      <c r="A7" s="315" t="s">
        <v>74</v>
      </c>
      <c r="B7" s="316"/>
      <c r="C7" s="316"/>
      <c r="D7" s="316"/>
      <c r="E7" s="319"/>
      <c r="F7" s="364">
        <v>450000</v>
      </c>
      <c r="G7" s="366">
        <f>F7/12</f>
        <v>37500</v>
      </c>
      <c r="H7" s="113">
        <v>86350</v>
      </c>
      <c r="I7" s="113">
        <v>116800</v>
      </c>
      <c r="J7" s="113"/>
      <c r="K7" s="112"/>
      <c r="L7" s="201"/>
      <c r="M7" s="175"/>
      <c r="N7" s="113"/>
      <c r="O7" s="113"/>
      <c r="P7" s="113"/>
      <c r="Q7" s="113"/>
      <c r="R7" s="113"/>
      <c r="S7" s="236"/>
      <c r="T7" s="116">
        <f>SUM(H7:S7)</f>
        <v>203150</v>
      </c>
      <c r="U7" s="373">
        <f>G7*U2</f>
        <v>75000</v>
      </c>
      <c r="V7" s="371">
        <f>T7-U7+T8</f>
        <v>148979.6</v>
      </c>
    </row>
    <row r="8" spans="1:23" ht="15.75">
      <c r="A8" s="317" t="s">
        <v>94</v>
      </c>
      <c r="B8" s="318"/>
      <c r="C8" s="318"/>
      <c r="D8" s="318"/>
      <c r="E8" s="320"/>
      <c r="F8" s="365"/>
      <c r="G8" s="367"/>
      <c r="H8" s="121">
        <v>14625.76</v>
      </c>
      <c r="I8" s="121">
        <v>6203.84</v>
      </c>
      <c r="J8" s="121"/>
      <c r="K8" s="114"/>
      <c r="L8" s="232"/>
      <c r="M8" s="232"/>
      <c r="N8" s="233"/>
      <c r="O8" s="232"/>
      <c r="P8" s="232"/>
      <c r="Q8" s="232"/>
      <c r="R8" s="232"/>
      <c r="S8" s="257"/>
      <c r="T8" s="116">
        <f>SUM(H8:S8)</f>
        <v>20829.599999999999</v>
      </c>
      <c r="U8" s="374"/>
      <c r="V8" s="372"/>
    </row>
    <row r="9" spans="1:23" ht="16.5" thickBot="1">
      <c r="A9" s="107" t="s">
        <v>119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/>
      <c r="K9" s="124"/>
      <c r="L9" s="124"/>
      <c r="M9" s="124"/>
      <c r="N9" s="124"/>
      <c r="O9" s="124"/>
      <c r="P9" s="124"/>
      <c r="Q9" s="124"/>
      <c r="R9" s="124"/>
      <c r="S9" s="125"/>
      <c r="T9" s="129">
        <f>SUM(H9:S9)</f>
        <v>78250</v>
      </c>
      <c r="U9" s="144">
        <f>G9*U2</f>
        <v>90000</v>
      </c>
      <c r="V9" s="152">
        <f>T9-U9</f>
        <v>-11750</v>
      </c>
    </row>
    <row r="10" spans="1:23" ht="15.75">
      <c r="A10" s="337" t="s">
        <v>66</v>
      </c>
      <c r="B10" s="338"/>
      <c r="C10" s="338"/>
      <c r="D10" s="338"/>
      <c r="E10" s="339"/>
      <c r="F10" s="103">
        <f t="shared" ref="F10:S10" si="0">SUM(F6:F9)</f>
        <v>34277500</v>
      </c>
      <c r="G10" s="104">
        <f t="shared" si="0"/>
        <v>2856458.3333333335</v>
      </c>
      <c r="H10" s="101">
        <f t="shared" si="0"/>
        <v>3073810.76</v>
      </c>
      <c r="I10" s="101">
        <f t="shared" si="0"/>
        <v>3390536.1999999997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6464346.959999999</v>
      </c>
      <c r="U10" s="117">
        <f>SUM(U6:U9)</f>
        <v>5712916.666666667</v>
      </c>
      <c r="V10" s="153">
        <f>T10-U10</f>
        <v>751430.29333333205</v>
      </c>
      <c r="W10" s="258"/>
    </row>
    <row r="11" spans="1:23" ht="33" customHeight="1">
      <c r="A11" s="340" t="s">
        <v>64</v>
      </c>
      <c r="B11" s="341"/>
      <c r="C11" s="341"/>
      <c r="D11" s="341"/>
      <c r="E11" s="341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49870.3</v>
      </c>
      <c r="J12" s="136">
        <f ca="1">'общехоз расходы'!D73</f>
        <v>2000</v>
      </c>
      <c r="K12" s="136">
        <f ca="1">'общехоз расходы'!E73</f>
        <v>0</v>
      </c>
      <c r="L12" s="136">
        <f ca="1">'общехоз расходы'!F73</f>
        <v>0</v>
      </c>
      <c r="M12" s="136">
        <f ca="1">'общехоз расходы'!G73</f>
        <v>0</v>
      </c>
      <c r="N12" s="136">
        <f ca="1">'общехоз расходы'!H73</f>
        <v>0</v>
      </c>
      <c r="O12" s="136">
        <f ca="1">'общехоз расходы'!I73</f>
        <v>0</v>
      </c>
      <c r="P12" s="136">
        <f ca="1">'общехоз расходы'!J73</f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108648.51000000001</v>
      </c>
      <c r="U12" s="117">
        <f t="shared" ref="U12:U26" si="1">G12*$U$2</f>
        <v>116666.66666666667</v>
      </c>
      <c r="V12" s="147">
        <f>U12-T12</f>
        <v>8018.1566666666622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0</v>
      </c>
      <c r="K13" s="137">
        <f ca="1">'программ обеспечение'!E10</f>
        <v>0</v>
      </c>
      <c r="L13" s="137">
        <f ca="1">'программ обеспечение'!F10</f>
        <v>0</v>
      </c>
      <c r="M13" s="137">
        <f ca="1">'программ обеспечение'!G10</f>
        <v>0</v>
      </c>
      <c r="N13" s="136">
        <f ca="1">'программ обеспечение'!H10</f>
        <v>0</v>
      </c>
      <c r="O13" s="136">
        <f ca="1">'программ обеспечение'!I10</f>
        <v>0</v>
      </c>
      <c r="P13" s="136">
        <f ca="1">'программ обеспечение'!J10</f>
        <v>0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10694</v>
      </c>
      <c r="U13" s="117">
        <f t="shared" si="1"/>
        <v>5000</v>
      </c>
      <c r="V13" s="147">
        <f t="shared" ref="V13:V25" si="4">U13-T13</f>
        <v>-5694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связи'!B6</f>
        <v>7000</v>
      </c>
      <c r="I14" s="136">
        <f ca="1">'услуги связи'!C6</f>
        <v>12195.7</v>
      </c>
      <c r="J14" s="136">
        <f ca="1">'услуги связи'!D6</f>
        <v>5000</v>
      </c>
      <c r="K14" s="136">
        <f ca="1">'услуги связи'!E6</f>
        <v>0</v>
      </c>
      <c r="L14" s="136">
        <f ca="1">'услуги связи'!F6</f>
        <v>0</v>
      </c>
      <c r="M14" s="136">
        <f ca="1">'услуги связи'!G6</f>
        <v>0</v>
      </c>
      <c r="N14" s="136">
        <f ca="1">'услуги связи'!H6</f>
        <v>0</v>
      </c>
      <c r="O14" s="136">
        <f ca="1">'услуги связи'!I6</f>
        <v>0</v>
      </c>
      <c r="P14" s="136">
        <f ca="1">'услуги связи'!J6</f>
        <v>0</v>
      </c>
      <c r="Q14" s="136">
        <f ca="1">'услуги связи'!K6</f>
        <v>0</v>
      </c>
      <c r="R14" s="136">
        <f ca="1">'услуги связи'!L6</f>
        <v>0</v>
      </c>
      <c r="S14" s="136">
        <f ca="1">'услуги связи'!M6</f>
        <v>0</v>
      </c>
      <c r="T14" s="116">
        <f t="shared" si="3"/>
        <v>24195.7</v>
      </c>
      <c r="U14" s="117">
        <f t="shared" si="1"/>
        <v>16666.666666666668</v>
      </c>
      <c r="V14" s="147">
        <f t="shared" si="4"/>
        <v>-7529.0333333333328</v>
      </c>
    </row>
    <row r="15" spans="1:23" ht="15.75">
      <c r="A15" s="63" t="s">
        <v>117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0</v>
      </c>
      <c r="K15" s="137">
        <f ca="1">'з пл'!E6</f>
        <v>0</v>
      </c>
      <c r="L15" s="202">
        <f ca="1">'з пл'!F6</f>
        <v>0</v>
      </c>
      <c r="M15" s="137">
        <f ca="1">'з пл'!G6</f>
        <v>0</v>
      </c>
      <c r="N15" s="136">
        <f ca="1">'з пл'!H6</f>
        <v>0</v>
      </c>
      <c r="O15" s="136">
        <f ca="1">'з пл'!I6</f>
        <v>0</v>
      </c>
      <c r="P15" s="136">
        <f ca="1">'з пл'!J6</f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1220485.0100000002</v>
      </c>
      <c r="U15" s="117">
        <f t="shared" si="1"/>
        <v>1300000</v>
      </c>
      <c r="V15" s="147">
        <f t="shared" si="4"/>
        <v>79514.989999999758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0</v>
      </c>
      <c r="L16" s="202">
        <f ca="1">'премиальный фонд'!F5</f>
        <v>0</v>
      </c>
      <c r="M16" s="137">
        <f ca="1">'премиальный фонд'!G5</f>
        <v>0</v>
      </c>
      <c r="N16" s="137">
        <f ca="1">'премиальный фонд'!H5</f>
        <v>0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62176.75</v>
      </c>
      <c r="U16" s="117">
        <f t="shared" si="1"/>
        <v>91666.666666666672</v>
      </c>
      <c r="V16" s="147">
        <f t="shared" si="4"/>
        <v>29489.916666666672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0</v>
      </c>
      <c r="K17" s="137">
        <f ca="1">'налог с ФОТ'!E6</f>
        <v>0</v>
      </c>
      <c r="L17" s="202">
        <f ca="1">'налог с ФОТ'!F6</f>
        <v>0</v>
      </c>
      <c r="M17" s="202">
        <f ca="1">'налог с ФОТ'!G6</f>
        <v>0</v>
      </c>
      <c r="N17" s="137">
        <f ca="1">'налог с ФОТ'!H6</f>
        <v>0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399787.5</v>
      </c>
      <c r="U17" s="117">
        <f t="shared" si="1"/>
        <v>416666.66666666669</v>
      </c>
      <c r="V17" s="147">
        <f t="shared" si="4"/>
        <v>16879.166666666686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0</v>
      </c>
      <c r="K18" s="137">
        <f ca="1">'приобрт инвентаря и оборуд'!E24</f>
        <v>0</v>
      </c>
      <c r="L18" s="137">
        <f ca="1">'приобрт инвентаря и оборуд'!F24</f>
        <v>0</v>
      </c>
      <c r="M18" s="137">
        <f ca="1">'приобрт инвентаря и оборуд'!G24</f>
        <v>0</v>
      </c>
      <c r="N18" s="137">
        <f ca="1">'приобрт инвентаря и оборуд'!H24</f>
        <v>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15585</v>
      </c>
      <c r="U18" s="117">
        <f t="shared" si="1"/>
        <v>25000</v>
      </c>
      <c r="V18" s="147">
        <f t="shared" si="4"/>
        <v>9415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0</v>
      </c>
      <c r="K19" s="136">
        <f ca="1">'вывоз мусора'!E10</f>
        <v>0</v>
      </c>
      <c r="L19" s="136">
        <f ca="1">'вывоз мусора'!F10</f>
        <v>0</v>
      </c>
      <c r="M19" s="136">
        <f ca="1">'вывоз мусора'!G10</f>
        <v>0</v>
      </c>
      <c r="N19" s="136">
        <f ca="1">'вывоз мусора'!H10</f>
        <v>0</v>
      </c>
      <c r="O19" s="136">
        <f ca="1">'вывоз мусора'!I10</f>
        <v>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989500</v>
      </c>
      <c r="U19" s="117">
        <f t="shared" si="1"/>
        <v>816666.66666666663</v>
      </c>
      <c r="V19" s="147">
        <f t="shared" si="4"/>
        <v>-172833.33333333337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0</v>
      </c>
      <c r="K20" s="136">
        <f ca="1">'сод охраны'!E7</f>
        <v>0</v>
      </c>
      <c r="L20" s="136">
        <f ca="1">'сод охраны'!F7</f>
        <v>0</v>
      </c>
      <c r="M20" s="136">
        <f ca="1">'сод охраны'!G7</f>
        <v>0</v>
      </c>
      <c r="N20" s="136">
        <f ca="1">'сод охраны'!H7</f>
        <v>0</v>
      </c>
      <c r="O20" s="136">
        <f ca="1">'сод охраны'!I7</f>
        <v>0</v>
      </c>
      <c r="P20" s="136">
        <f ca="1">'сод охраны'!J7</f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1034242.8</v>
      </c>
      <c r="U20" s="117">
        <f t="shared" si="1"/>
        <v>1035000</v>
      </c>
      <c r="V20" s="147">
        <f t="shared" si="4"/>
        <v>757.19999999995343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0</v>
      </c>
      <c r="K21" s="137">
        <f ca="1">'содерж газ оборуд'!E6</f>
        <v>0</v>
      </c>
      <c r="L21" s="137">
        <f ca="1">'содерж газ оборуд'!F6</f>
        <v>0</v>
      </c>
      <c r="M21" s="137">
        <f ca="1">'содерж газ оборуд'!G6</f>
        <v>0</v>
      </c>
      <c r="N21" s="137">
        <f ca="1">'содерж газ оборуд'!H6</f>
        <v>0</v>
      </c>
      <c r="O21" s="137">
        <f ca="1">'содерж газ оборуд'!I6</f>
        <v>0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41395.339999999997</v>
      </c>
      <c r="U21" s="117">
        <f t="shared" si="1"/>
        <v>41666.666666666664</v>
      </c>
      <c r="V21" s="147">
        <f t="shared" si="4"/>
        <v>271.32666666666773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водоснабжения'!B33</f>
        <v>12350</v>
      </c>
      <c r="I22" s="136">
        <f ca="1">'сод сетей водоснабжения'!C33</f>
        <v>33407</v>
      </c>
      <c r="J22" s="136">
        <f ca="1">'сод сетей водоснабжения'!D33</f>
        <v>0</v>
      </c>
      <c r="K22" s="136">
        <f ca="1">'сод сетей водоснабжения'!E33</f>
        <v>0</v>
      </c>
      <c r="L22" s="136">
        <f ca="1">'сод сетей водоснабжения'!F33</f>
        <v>0</v>
      </c>
      <c r="M22" s="136">
        <f ca="1">'сод сетей водоснабжения'!G33</f>
        <v>0</v>
      </c>
      <c r="N22" s="136">
        <f ca="1">'сод сетей водоснабжения'!H33</f>
        <v>0</v>
      </c>
      <c r="O22" s="136">
        <f ca="1">'сод сетей водоснабжения'!I33</f>
        <v>0</v>
      </c>
      <c r="P22" s="136">
        <f ca="1">'сод сетей водоснабжения'!J33</f>
        <v>0</v>
      </c>
      <c r="Q22" s="136">
        <f ca="1">'сод сетей водоснабжения'!K33</f>
        <v>0</v>
      </c>
      <c r="R22" s="136">
        <f ca="1">'сод сетей водоснабжения'!L33</f>
        <v>0</v>
      </c>
      <c r="S22" s="136">
        <f ca="1">'сод сетей водоснабжения'!M33</f>
        <v>0</v>
      </c>
      <c r="T22" s="116">
        <f t="shared" si="3"/>
        <v>45757</v>
      </c>
      <c r="U22" s="117">
        <f t="shared" si="1"/>
        <v>50000</v>
      </c>
      <c r="V22" s="147">
        <f t="shared" si="4"/>
        <v>4243</v>
      </c>
    </row>
    <row r="23" spans="1:26" ht="15.75">
      <c r="A23" s="59" t="s">
        <v>115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0</v>
      </c>
      <c r="K23" s="136">
        <f ca="1">канализация!E24</f>
        <v>0</v>
      </c>
      <c r="L23" s="136">
        <f ca="1">канализация!F24</f>
        <v>0</v>
      </c>
      <c r="M23" s="136">
        <f ca="1">канализация!G24</f>
        <v>0</v>
      </c>
      <c r="N23" s="136">
        <f ca="1">канализация!H24</f>
        <v>0</v>
      </c>
      <c r="O23" s="136">
        <f ca="1">канализация!I24</f>
        <v>0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34299</v>
      </c>
      <c r="U23" s="117">
        <f t="shared" si="1"/>
        <v>58333.333333333336</v>
      </c>
      <c r="V23" s="147">
        <f>U23-T23</f>
        <v>24034.333333333336</v>
      </c>
    </row>
    <row r="24" spans="1:26" ht="15.75">
      <c r="A24" s="59" t="s">
        <v>116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электроснабжение!B21</f>
        <v>90104.69</v>
      </c>
      <c r="I24" s="136">
        <f ca="1">электроснабжение!C21</f>
        <v>76105.11</v>
      </c>
      <c r="J24" s="136">
        <f ca="1">электроснабжение!D21</f>
        <v>0</v>
      </c>
      <c r="K24" s="136">
        <f ca="1">электроснабжение!E21</f>
        <v>0</v>
      </c>
      <c r="L24" s="136">
        <f ca="1">электроснабжение!F21</f>
        <v>0</v>
      </c>
      <c r="M24" s="136">
        <f ca="1">электроснабжение!G21</f>
        <v>0</v>
      </c>
      <c r="N24" s="136">
        <f ca="1">электроснабжение!H21</f>
        <v>0</v>
      </c>
      <c r="O24" s="136">
        <f ca="1">электроснабжение!I21</f>
        <v>0</v>
      </c>
      <c r="P24" s="136">
        <f ca="1">электроснабжение!J21</f>
        <v>0</v>
      </c>
      <c r="Q24" s="136">
        <f ca="1">электроснабжение!K21</f>
        <v>0</v>
      </c>
      <c r="R24" s="136">
        <f ca="1">электроснабжение!L21</f>
        <v>0</v>
      </c>
      <c r="S24" s="136">
        <f ca="1">электроснабжение!M21</f>
        <v>0</v>
      </c>
      <c r="T24" s="116">
        <f t="shared" si="3"/>
        <v>166209.79999999999</v>
      </c>
      <c r="U24" s="117">
        <f t="shared" si="1"/>
        <v>283333.33333333331</v>
      </c>
      <c r="V24" s="147">
        <f t="shared" si="4"/>
        <v>117123.53333333333</v>
      </c>
      <c r="Z24" t="s">
        <v>110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дорог'!B35</f>
        <v>41127.49</v>
      </c>
      <c r="I25" s="136">
        <f ca="1">'содерж дорог'!C35</f>
        <v>3920</v>
      </c>
      <c r="J25" s="136">
        <f ca="1">'содерж дорог'!D35</f>
        <v>0</v>
      </c>
      <c r="K25" s="136">
        <f ca="1">'содерж дорог'!E35</f>
        <v>0</v>
      </c>
      <c r="L25" s="136">
        <f ca="1">'содерж дорог'!F35</f>
        <v>0</v>
      </c>
      <c r="M25" s="136">
        <f ca="1">'содерж дорог'!G35</f>
        <v>0</v>
      </c>
      <c r="N25" s="136">
        <f ca="1">'содерж дорог'!H35</f>
        <v>0</v>
      </c>
      <c r="O25" s="136">
        <f ca="1">'содерж дорог'!I35</f>
        <v>0</v>
      </c>
      <c r="P25" s="136">
        <f ca="1">'содерж дорог'!J35</f>
        <v>0</v>
      </c>
      <c r="Q25" s="136">
        <f ca="1">'содерж дорог'!K35</f>
        <v>0</v>
      </c>
      <c r="R25" s="136">
        <f ca="1">'содерж дорог'!L35</f>
        <v>0</v>
      </c>
      <c r="S25" s="136">
        <f ca="1">'содерж дорог'!M35</f>
        <v>0</v>
      </c>
      <c r="T25" s="116">
        <f t="shared" si="3"/>
        <v>45047.49</v>
      </c>
      <c r="U25" s="117">
        <f t="shared" si="1"/>
        <v>41666.666666666664</v>
      </c>
      <c r="V25" s="147">
        <f t="shared" si="4"/>
        <v>-3380.8233333333337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благоустройство!B47</f>
        <v>4880.2</v>
      </c>
      <c r="I26" s="136">
        <f ca="1">благоустройство!C47</f>
        <v>37009</v>
      </c>
      <c r="J26" s="136">
        <f ca="1">благоустройство!D47</f>
        <v>0</v>
      </c>
      <c r="K26" s="136">
        <f ca="1">благоустройство!E47</f>
        <v>0</v>
      </c>
      <c r="L26" s="136">
        <f ca="1">благоустройство!F47</f>
        <v>0</v>
      </c>
      <c r="M26" s="136">
        <f ca="1">благоустройство!G47</f>
        <v>0</v>
      </c>
      <c r="N26" s="136">
        <f ca="1">благоустройство!H47</f>
        <v>0</v>
      </c>
      <c r="O26" s="136">
        <f ca="1">благоустройство!I47</f>
        <v>0</v>
      </c>
      <c r="P26" s="136">
        <f ca="1">благоустройство!J47</f>
        <v>0</v>
      </c>
      <c r="Q26" s="136">
        <f ca="1">благоустройство!K47</f>
        <v>0</v>
      </c>
      <c r="R26" s="136">
        <f ca="1">благоустройство!L47</f>
        <v>0</v>
      </c>
      <c r="S26" s="136">
        <f ca="1">благоустройство!M47</f>
        <v>0</v>
      </c>
      <c r="T26" s="116">
        <f>SUM(H26:S26)</f>
        <v>41889.199999999997</v>
      </c>
      <c r="U26" s="117">
        <f t="shared" si="1"/>
        <v>50000</v>
      </c>
      <c r="V26" s="147">
        <f t="shared" ref="V26:V31" si="5">U26-T26</f>
        <v>8110.8000000000029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фонд'!B64</f>
        <v>161412.76</v>
      </c>
      <c r="I27" s="136">
        <f ca="1">'резервный фонд'!C64</f>
        <v>20000</v>
      </c>
      <c r="J27" s="136">
        <f ca="1">'резервный фонд'!D64</f>
        <v>0</v>
      </c>
      <c r="K27" s="136">
        <f ca="1">'резервный фонд'!E64</f>
        <v>0</v>
      </c>
      <c r="L27" s="136">
        <f ca="1">'резервный фонд'!F64</f>
        <v>0</v>
      </c>
      <c r="M27" s="136">
        <f ca="1">'резервный фонд'!G64</f>
        <v>0</v>
      </c>
      <c r="N27" s="136">
        <f ca="1">'резервный фонд'!H64</f>
        <v>0</v>
      </c>
      <c r="O27" s="136">
        <f ca="1">'резервный фонд'!I64</f>
        <v>0</v>
      </c>
      <c r="P27" s="136">
        <f ca="1">'резервный фонд'!J64</f>
        <v>0</v>
      </c>
      <c r="Q27" s="136">
        <f ca="1">'резервный фонд'!K64</f>
        <v>0</v>
      </c>
      <c r="R27" s="136">
        <f ca="1">'резервный фонд'!L64</f>
        <v>0</v>
      </c>
      <c r="S27" s="136">
        <f ca="1">'резервный фонд'!M64</f>
        <v>0</v>
      </c>
      <c r="T27" s="116">
        <f>SUM(H27:S27)</f>
        <v>181412.76</v>
      </c>
      <c r="U27" s="116">
        <f>G27*U2</f>
        <v>231250</v>
      </c>
      <c r="V27" s="147">
        <f t="shared" si="5"/>
        <v>49837.239999999991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104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31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131</v>
      </c>
      <c r="B29" s="46"/>
      <c r="C29" s="46"/>
      <c r="D29" s="46"/>
      <c r="E29" s="46"/>
      <c r="F29" s="110">
        <v>700000</v>
      </c>
      <c r="G29" s="111" t="s">
        <v>104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31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104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31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182" t="s">
        <v>124</v>
      </c>
      <c r="B31" s="35"/>
      <c r="C31" s="35"/>
      <c r="D31" s="35"/>
      <c r="E31" s="35"/>
      <c r="F31" s="110">
        <v>150000</v>
      </c>
      <c r="G31" s="111" t="s">
        <v>104</v>
      </c>
      <c r="H31" s="136">
        <v>65000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331">
        <f t="shared" ref="T31:T37" si="7">SUM(H31:S31)</f>
        <v>65000</v>
      </c>
      <c r="U31" s="203">
        <f t="shared" si="6"/>
        <v>150000</v>
      </c>
      <c r="V31" s="147">
        <f t="shared" si="5"/>
        <v>85000</v>
      </c>
    </row>
    <row r="32" spans="1:26" ht="15.75">
      <c r="A32" s="63" t="s">
        <v>99</v>
      </c>
      <c r="B32" s="41"/>
      <c r="C32" s="41"/>
      <c r="D32" s="41"/>
      <c r="E32" s="41"/>
      <c r="F32" s="103">
        <v>3000000</v>
      </c>
      <c r="G32" s="104" t="s">
        <v>104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0</v>
      </c>
      <c r="K32" s="137">
        <f ca="1">'Ремонт водопров.'!E17</f>
        <v>0</v>
      </c>
      <c r="L32" s="137">
        <f ca="1">'Ремонт водопров.'!F17</f>
        <v>0</v>
      </c>
      <c r="M32" s="137">
        <f ca="1">'Ремонт водопров.'!G17</f>
        <v>0</v>
      </c>
      <c r="N32" s="137">
        <f ca="1">'Ремонт водопров.'!H17</f>
        <v>0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1740682</v>
      </c>
      <c r="U32" s="203">
        <f t="shared" si="6"/>
        <v>3000000</v>
      </c>
      <c r="V32" s="311">
        <f t="shared" ref="V32:V37" si="8">F32-T32</f>
        <v>1259318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104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75000</v>
      </c>
      <c r="U33" s="203">
        <f t="shared" si="6"/>
        <v>1200000</v>
      </c>
      <c r="V33" s="147">
        <f t="shared" si="8"/>
        <v>1125000</v>
      </c>
    </row>
    <row r="34" spans="1:23" ht="15.75">
      <c r="A34" s="59" t="s">
        <v>125</v>
      </c>
      <c r="B34" s="46"/>
      <c r="C34" s="46"/>
      <c r="D34" s="46"/>
      <c r="E34" s="46"/>
      <c r="F34" s="110">
        <v>1600000</v>
      </c>
      <c r="G34" s="111" t="s">
        <v>104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104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122</v>
      </c>
      <c r="B36" s="46"/>
      <c r="C36" s="46"/>
      <c r="D36" s="46"/>
      <c r="E36" s="46"/>
      <c r="F36" s="110">
        <v>1440000</v>
      </c>
      <c r="G36" s="111" t="s">
        <v>104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123</v>
      </c>
      <c r="B37" s="85"/>
      <c r="C37" s="85"/>
      <c r="D37" s="85"/>
      <c r="E37" s="85"/>
      <c r="F37" s="138">
        <v>200000</v>
      </c>
      <c r="G37" s="139" t="s">
        <v>104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30">
        <f>F37</f>
        <v>200000</v>
      </c>
      <c r="V37" s="148">
        <f t="shared" si="8"/>
        <v>200000</v>
      </c>
    </row>
    <row r="38" spans="1:23" ht="15.75">
      <c r="A38" s="368" t="s">
        <v>67</v>
      </c>
      <c r="B38" s="369"/>
      <c r="C38" s="369"/>
      <c r="D38" s="369"/>
      <c r="E38" s="370"/>
      <c r="F38" s="103">
        <f>SUM(F12:F37)</f>
        <v>36677500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7000</v>
      </c>
      <c r="K38" s="102">
        <f t="shared" si="9"/>
        <v>0</v>
      </c>
      <c r="L38" s="102">
        <f t="shared" si="9"/>
        <v>0</v>
      </c>
      <c r="M38" s="102">
        <f t="shared" si="9"/>
        <v>0</v>
      </c>
      <c r="N38" s="154">
        <f t="shared" ref="N38:S38" si="10">SUM(N12:N31)</f>
        <v>0</v>
      </c>
      <c r="O38" s="154">
        <f t="shared" si="10"/>
        <v>0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8087027.8600000003</v>
      </c>
      <c r="U38" s="132">
        <f>SUM(U12:U37)</f>
        <v>13779583.333333334</v>
      </c>
      <c r="V38" s="132">
        <f>SUM(V12:V37)</f>
        <v>5692555.4733333327</v>
      </c>
    </row>
    <row r="40" spans="1:23" s="264" customFormat="1">
      <c r="A40" s="271"/>
      <c r="B40" s="271"/>
      <c r="C40" s="271"/>
      <c r="D40" s="271"/>
      <c r="E40" s="271"/>
      <c r="F40" s="263"/>
      <c r="G40" s="263"/>
      <c r="H40" s="272"/>
      <c r="I40" s="263"/>
      <c r="J40" s="263"/>
      <c r="K40" s="271"/>
      <c r="L40" s="271"/>
      <c r="M40" s="271"/>
      <c r="N40" s="271"/>
      <c r="O40" s="271"/>
      <c r="P40" s="271"/>
      <c r="Q40" s="271"/>
      <c r="R40" s="271"/>
      <c r="S40" s="271"/>
      <c r="T40" s="263"/>
      <c r="U40" s="263"/>
      <c r="V40" s="263"/>
    </row>
    <row r="41" spans="1:23" s="285" customFormat="1">
      <c r="A41" s="271"/>
      <c r="B41" s="271"/>
      <c r="C41" s="271"/>
      <c r="D41" s="271"/>
      <c r="E41" s="271"/>
      <c r="F41" s="263"/>
      <c r="G41" s="263"/>
      <c r="H41" s="272"/>
      <c r="I41" s="263"/>
      <c r="J41" s="263"/>
      <c r="K41" s="271"/>
      <c r="L41" s="271"/>
      <c r="M41" s="271"/>
      <c r="N41" s="271"/>
      <c r="O41" s="271"/>
      <c r="P41" s="271"/>
      <c r="Q41" s="271"/>
      <c r="R41" s="271"/>
      <c r="S41" s="271"/>
      <c r="T41" s="272"/>
      <c r="U41" s="263"/>
      <c r="V41" s="263"/>
      <c r="W41" s="264"/>
    </row>
    <row r="42" spans="1:23" s="285" customFormat="1">
      <c r="A42" s="264"/>
      <c r="B42" s="264"/>
      <c r="C42" s="264"/>
      <c r="D42" s="264"/>
      <c r="E42" s="264"/>
      <c r="F42" s="287"/>
      <c r="G42" s="287"/>
      <c r="H42" s="287"/>
      <c r="I42" s="287"/>
      <c r="J42" s="287"/>
      <c r="K42" s="264"/>
      <c r="L42" s="264"/>
      <c r="M42" s="264"/>
      <c r="N42" s="264"/>
      <c r="O42" s="264"/>
      <c r="P42" s="264"/>
      <c r="Q42" s="264"/>
      <c r="R42" s="264"/>
      <c r="S42" s="264"/>
      <c r="T42" s="287"/>
      <c r="U42" s="287"/>
      <c r="V42" s="287"/>
      <c r="W42" s="264"/>
    </row>
    <row r="43" spans="1:23" s="292" customFormat="1">
      <c r="A43" s="271"/>
      <c r="B43" s="271"/>
      <c r="C43" s="271"/>
      <c r="D43" s="271"/>
      <c r="E43" s="271"/>
      <c r="F43" s="263"/>
      <c r="G43" s="263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3"/>
      <c r="U43" s="293"/>
      <c r="V43" s="293"/>
    </row>
    <row r="44" spans="1:23" s="292" customFormat="1">
      <c r="A44" s="271"/>
      <c r="B44" s="271"/>
      <c r="C44" s="271"/>
      <c r="D44" s="271"/>
      <c r="E44" s="271"/>
      <c r="F44" s="263"/>
      <c r="G44" s="263"/>
      <c r="H44" s="294"/>
      <c r="I44" s="295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63"/>
      <c r="U44" s="293"/>
      <c r="V44" s="293"/>
    </row>
    <row r="45" spans="1:23" s="285" customFormat="1">
      <c r="A45" s="264"/>
      <c r="B45" s="264"/>
      <c r="C45" s="264"/>
      <c r="D45" s="264"/>
      <c r="E45" s="264"/>
      <c r="F45" s="287"/>
      <c r="G45" s="287"/>
      <c r="H45" s="287"/>
      <c r="I45" s="287"/>
      <c r="J45" s="287"/>
      <c r="K45" s="264"/>
      <c r="L45" s="264"/>
      <c r="M45" s="264"/>
      <c r="N45" s="264"/>
      <c r="O45" s="264"/>
      <c r="P45" s="264"/>
      <c r="Q45" s="264"/>
      <c r="R45" s="264"/>
      <c r="S45" s="264"/>
      <c r="T45" s="287"/>
      <c r="U45" s="287"/>
      <c r="V45" s="287"/>
      <c r="W45" s="264"/>
    </row>
    <row r="46" spans="1:23" s="285" customFormat="1">
      <c r="A46" s="271"/>
      <c r="B46" s="271"/>
      <c r="C46" s="271"/>
      <c r="D46" s="271"/>
      <c r="E46" s="271"/>
      <c r="F46" s="263"/>
      <c r="G46" s="263"/>
      <c r="H46" s="286"/>
      <c r="I46" s="263"/>
      <c r="J46" s="263"/>
      <c r="K46" s="271"/>
      <c r="L46" s="271"/>
      <c r="M46" s="271"/>
      <c r="N46" s="271"/>
      <c r="O46" s="271"/>
      <c r="P46" s="271"/>
      <c r="Q46" s="271"/>
      <c r="R46" s="271"/>
      <c r="S46" s="271"/>
      <c r="T46" s="263"/>
      <c r="U46" s="287"/>
      <c r="V46" s="287"/>
      <c r="W46" s="264"/>
    </row>
    <row r="47" spans="1:23" s="285" customFormat="1">
      <c r="A47" s="271"/>
      <c r="B47" s="264"/>
      <c r="C47" s="264"/>
      <c r="D47" s="264"/>
      <c r="E47" s="264"/>
      <c r="F47" s="287"/>
      <c r="G47" s="287"/>
      <c r="H47" s="263"/>
      <c r="I47" s="263"/>
      <c r="J47" s="287"/>
      <c r="K47" s="264"/>
      <c r="L47" s="264"/>
      <c r="M47" s="264"/>
      <c r="N47" s="264"/>
      <c r="O47" s="264"/>
      <c r="P47" s="264"/>
      <c r="Q47" s="264"/>
      <c r="R47" s="264"/>
      <c r="S47" s="264"/>
      <c r="T47" s="287"/>
      <c r="U47" s="287"/>
      <c r="V47" s="287"/>
      <c r="W47" s="264"/>
    </row>
    <row r="48" spans="1:23" s="285" customFormat="1">
      <c r="A48" s="264"/>
      <c r="B48" s="264"/>
      <c r="C48" s="264"/>
      <c r="D48" s="264"/>
      <c r="E48" s="264"/>
      <c r="F48" s="287"/>
      <c r="G48" s="287"/>
      <c r="H48" s="263"/>
      <c r="I48" s="287"/>
      <c r="J48" s="263"/>
      <c r="K48" s="264"/>
      <c r="L48" s="264"/>
      <c r="M48" s="264"/>
      <c r="N48" s="264"/>
      <c r="O48" s="264"/>
      <c r="P48" s="264"/>
      <c r="Q48" s="264"/>
      <c r="R48" s="264"/>
      <c r="S48" s="264"/>
      <c r="T48" s="287"/>
      <c r="U48" s="287"/>
      <c r="V48" s="287"/>
      <c r="W48" s="264"/>
    </row>
    <row r="49" spans="1:23" s="285" customFormat="1">
      <c r="A49" s="264"/>
      <c r="B49" s="264"/>
      <c r="C49" s="264"/>
      <c r="D49" s="264"/>
      <c r="E49" s="264"/>
      <c r="F49" s="287"/>
      <c r="G49" s="287"/>
      <c r="H49" s="263"/>
      <c r="I49" s="263"/>
      <c r="J49" s="287"/>
      <c r="K49" s="264"/>
      <c r="L49" s="264"/>
      <c r="M49" s="264"/>
      <c r="N49" s="264"/>
      <c r="O49" s="264"/>
      <c r="P49" s="264"/>
      <c r="Q49" s="264"/>
      <c r="R49" s="264"/>
      <c r="S49" s="264"/>
      <c r="T49" s="287"/>
      <c r="U49" s="287"/>
      <c r="V49" s="287"/>
      <c r="W49" s="264"/>
    </row>
    <row r="50" spans="1:23" s="285" customFormat="1">
      <c r="A50" s="264"/>
      <c r="B50" s="264"/>
      <c r="C50" s="264"/>
      <c r="D50" s="264"/>
      <c r="E50" s="264"/>
      <c r="F50" s="287"/>
      <c r="G50" s="287"/>
      <c r="H50" s="263"/>
      <c r="I50" s="263"/>
      <c r="J50" s="287"/>
      <c r="K50" s="264"/>
      <c r="L50" s="264"/>
      <c r="M50" s="264"/>
      <c r="N50" s="264"/>
      <c r="O50" s="264"/>
      <c r="P50" s="264"/>
      <c r="Q50" s="264"/>
      <c r="R50" s="264"/>
      <c r="S50" s="264"/>
      <c r="T50" s="287"/>
      <c r="U50" s="287"/>
      <c r="V50" s="287"/>
      <c r="W50" s="264"/>
    </row>
    <row r="51" spans="1:23" s="285" customFormat="1">
      <c r="A51" s="264"/>
      <c r="B51" s="264"/>
      <c r="C51" s="264"/>
      <c r="D51" s="264"/>
      <c r="E51" s="264"/>
      <c r="F51" s="287"/>
      <c r="G51" s="287"/>
      <c r="H51" s="263"/>
      <c r="I51" s="263"/>
      <c r="J51" s="287"/>
      <c r="K51" s="264"/>
      <c r="L51" s="264"/>
      <c r="M51" s="264"/>
      <c r="N51" s="264"/>
      <c r="O51" s="264"/>
      <c r="P51" s="264"/>
      <c r="Q51" s="264"/>
      <c r="R51" s="264"/>
      <c r="S51" s="288"/>
      <c r="T51" s="289"/>
      <c r="U51" s="287"/>
      <c r="V51" s="287"/>
      <c r="W51" s="264"/>
    </row>
    <row r="52" spans="1:23" s="285" customFormat="1">
      <c r="A52" s="264"/>
      <c r="B52" s="264"/>
      <c r="C52" s="264"/>
      <c r="D52" s="264"/>
      <c r="E52" s="264"/>
      <c r="F52" s="287"/>
      <c r="G52" s="287"/>
      <c r="H52" s="263"/>
      <c r="I52" s="287"/>
      <c r="J52" s="287"/>
      <c r="K52" s="264"/>
      <c r="L52" s="264"/>
      <c r="M52" s="264"/>
      <c r="N52" s="264"/>
      <c r="O52" s="264"/>
      <c r="P52" s="264"/>
      <c r="Q52" s="264"/>
      <c r="R52" s="264"/>
      <c r="S52" s="288"/>
      <c r="T52" s="290"/>
      <c r="U52" s="287"/>
      <c r="V52" s="287"/>
      <c r="W52" s="264"/>
    </row>
    <row r="53" spans="1:23" s="285" customFormat="1">
      <c r="A53" s="264"/>
      <c r="B53" s="264"/>
      <c r="C53" s="264"/>
      <c r="D53" s="264"/>
      <c r="E53" s="264"/>
      <c r="F53" s="287"/>
      <c r="G53" s="287"/>
      <c r="H53" s="287"/>
      <c r="I53" s="287"/>
      <c r="J53" s="287"/>
      <c r="K53" s="264"/>
      <c r="L53" s="264"/>
      <c r="M53" s="264"/>
      <c r="N53" s="264"/>
      <c r="O53" s="264"/>
      <c r="P53" s="264"/>
      <c r="Q53" s="264"/>
      <c r="R53" s="264"/>
      <c r="S53" s="288"/>
      <c r="T53" s="289"/>
      <c r="U53" s="287"/>
      <c r="V53" s="287"/>
      <c r="W53" s="264"/>
    </row>
    <row r="54" spans="1:23" s="285" customFormat="1">
      <c r="A54" s="264"/>
      <c r="B54" s="264"/>
      <c r="C54" s="264"/>
      <c r="D54" s="264"/>
      <c r="E54" s="264"/>
      <c r="F54" s="287"/>
      <c r="G54" s="287"/>
      <c r="H54" s="287"/>
      <c r="I54" s="287"/>
      <c r="J54" s="287"/>
      <c r="K54" s="264"/>
      <c r="L54" s="264"/>
      <c r="M54" s="264"/>
      <c r="N54" s="264"/>
      <c r="O54" s="264"/>
      <c r="P54" s="264"/>
      <c r="Q54" s="264"/>
      <c r="R54" s="264"/>
      <c r="S54" s="264"/>
      <c r="T54" s="287"/>
      <c r="U54" s="287"/>
      <c r="V54" s="287"/>
      <c r="W54" s="264"/>
    </row>
    <row r="55" spans="1:23" s="285" customFormat="1">
      <c r="A55" s="264"/>
      <c r="B55" s="264"/>
      <c r="C55" s="264"/>
      <c r="D55" s="264"/>
      <c r="E55" s="264"/>
      <c r="F55" s="287"/>
      <c r="G55" s="287"/>
      <c r="H55" s="287"/>
      <c r="I55" s="287"/>
      <c r="J55" s="287"/>
      <c r="K55" s="264"/>
      <c r="L55" s="264"/>
      <c r="M55" s="264"/>
      <c r="N55" s="264"/>
      <c r="O55" s="264"/>
      <c r="P55" s="264"/>
      <c r="Q55" s="264"/>
      <c r="R55" s="264"/>
      <c r="S55" s="264"/>
      <c r="T55" s="287"/>
      <c r="U55" s="287"/>
      <c r="V55" s="287"/>
      <c r="W55" s="264"/>
    </row>
    <row r="56" spans="1:23" s="285" customFormat="1">
      <c r="A56" s="264"/>
      <c r="B56" s="264"/>
      <c r="C56" s="264"/>
      <c r="D56" s="264"/>
      <c r="E56" s="264"/>
      <c r="F56" s="287"/>
      <c r="G56" s="287"/>
      <c r="H56" s="287"/>
      <c r="I56" s="287"/>
      <c r="J56" s="287"/>
      <c r="K56" s="264"/>
      <c r="L56" s="264"/>
      <c r="M56" s="264"/>
      <c r="N56" s="264"/>
      <c r="O56" s="264"/>
      <c r="P56" s="264"/>
      <c r="Q56" s="264"/>
      <c r="R56" s="264"/>
      <c r="S56" s="264"/>
      <c r="T56" s="287"/>
      <c r="U56" s="287"/>
      <c r="V56" s="287"/>
      <c r="W56" s="264"/>
    </row>
    <row r="57" spans="1:23" s="285" customFormat="1">
      <c r="A57" s="264"/>
      <c r="B57" s="264"/>
      <c r="C57" s="264"/>
      <c r="D57" s="264"/>
      <c r="E57" s="264"/>
      <c r="F57" s="287"/>
      <c r="G57" s="287"/>
      <c r="H57" s="287"/>
      <c r="I57" s="287"/>
      <c r="J57" s="287"/>
      <c r="K57" s="264"/>
      <c r="L57" s="264"/>
      <c r="M57" s="264"/>
      <c r="N57" s="264"/>
      <c r="O57" s="264"/>
      <c r="P57" s="264"/>
      <c r="Q57" s="264"/>
      <c r="R57" s="264"/>
      <c r="S57" s="264"/>
      <c r="T57" s="287"/>
      <c r="U57" s="287"/>
      <c r="V57" s="287"/>
      <c r="W57" s="264"/>
    </row>
    <row r="58" spans="1:23" s="285" customFormat="1">
      <c r="A58" s="264"/>
      <c r="B58" s="264"/>
      <c r="C58" s="264"/>
      <c r="D58" s="264"/>
      <c r="E58" s="264"/>
      <c r="F58" s="287"/>
      <c r="G58" s="287"/>
      <c r="H58" s="287"/>
      <c r="I58" s="287"/>
      <c r="J58" s="287"/>
      <c r="K58" s="264"/>
      <c r="L58" s="264"/>
      <c r="M58" s="264"/>
      <c r="N58" s="264"/>
      <c r="O58" s="264"/>
      <c r="P58" s="264"/>
      <c r="Q58" s="264"/>
      <c r="R58" s="264"/>
      <c r="S58" s="264"/>
      <c r="T58" s="287"/>
      <c r="U58" s="287"/>
      <c r="V58" s="287"/>
      <c r="W58" s="264"/>
    </row>
    <row r="59" spans="1:23" s="285" customFormat="1">
      <c r="A59" s="264"/>
      <c r="B59" s="264"/>
      <c r="C59" s="264"/>
      <c r="D59" s="264"/>
      <c r="E59" s="264"/>
      <c r="F59" s="287"/>
      <c r="G59" s="287"/>
      <c r="H59" s="291"/>
      <c r="I59" s="291"/>
      <c r="J59" s="291"/>
      <c r="K59" s="264"/>
      <c r="L59" s="264"/>
      <c r="M59" s="264"/>
      <c r="N59" s="264"/>
      <c r="O59" s="264"/>
      <c r="P59" s="264"/>
      <c r="Q59" s="264"/>
      <c r="R59" s="264"/>
      <c r="S59" s="264"/>
      <c r="T59" s="287"/>
      <c r="U59" s="287"/>
      <c r="V59" s="287"/>
      <c r="W59" s="264"/>
    </row>
    <row r="60" spans="1:23" s="285" customFormat="1">
      <c r="A60" s="264"/>
      <c r="B60" s="264"/>
      <c r="C60" s="264"/>
      <c r="D60" s="264"/>
      <c r="E60" s="264"/>
      <c r="F60" s="287"/>
      <c r="G60" s="287"/>
      <c r="H60" s="287"/>
      <c r="I60" s="287"/>
      <c r="J60" s="287"/>
      <c r="K60" s="264"/>
      <c r="L60" s="264"/>
      <c r="M60" s="264"/>
      <c r="N60" s="264"/>
      <c r="O60" s="264"/>
      <c r="P60" s="264"/>
      <c r="Q60" s="264"/>
      <c r="R60" s="264"/>
      <c r="S60" s="264"/>
      <c r="T60" s="287"/>
      <c r="U60" s="287"/>
      <c r="V60" s="287"/>
      <c r="W60" s="264"/>
    </row>
    <row r="61" spans="1:23" s="285" customFormat="1">
      <c r="A61" s="264"/>
      <c r="B61" s="264"/>
      <c r="C61" s="264"/>
      <c r="D61" s="264"/>
      <c r="E61" s="264"/>
      <c r="F61" s="287"/>
      <c r="G61" s="287"/>
      <c r="H61" s="287"/>
      <c r="I61" s="287"/>
      <c r="J61" s="287"/>
      <c r="K61" s="264"/>
      <c r="L61" s="264"/>
      <c r="M61" s="264"/>
      <c r="N61" s="264"/>
      <c r="O61" s="264"/>
      <c r="P61" s="264"/>
      <c r="Q61" s="264"/>
      <c r="R61" s="264"/>
      <c r="S61" s="264"/>
      <c r="T61" s="287"/>
      <c r="U61" s="287"/>
      <c r="V61" s="287"/>
      <c r="W61" s="264"/>
    </row>
    <row r="62" spans="1:23" s="285" customFormat="1">
      <c r="A62" s="264"/>
      <c r="B62" s="264"/>
      <c r="C62" s="264"/>
      <c r="D62" s="264"/>
      <c r="E62" s="264"/>
      <c r="F62" s="287"/>
      <c r="G62" s="287"/>
      <c r="H62" s="287"/>
      <c r="I62" s="287"/>
      <c r="J62" s="287"/>
      <c r="K62" s="264"/>
      <c r="L62" s="264"/>
      <c r="M62" s="264"/>
      <c r="N62" s="264"/>
      <c r="O62" s="264"/>
      <c r="P62" s="264"/>
      <c r="Q62" s="264"/>
      <c r="R62" s="264"/>
      <c r="S62" s="264"/>
      <c r="T62" s="287"/>
      <c r="U62" s="287"/>
      <c r="V62" s="287"/>
      <c r="W62" s="264"/>
    </row>
    <row r="63" spans="1:23" s="285" customFormat="1">
      <c r="A63" s="264"/>
      <c r="B63" s="264"/>
      <c r="C63" s="264"/>
      <c r="D63" s="264"/>
      <c r="E63" s="264"/>
      <c r="F63" s="287"/>
      <c r="G63" s="287"/>
      <c r="H63" s="287"/>
      <c r="I63" s="287"/>
      <c r="J63" s="287"/>
      <c r="K63" s="264"/>
      <c r="L63" s="264"/>
      <c r="M63" s="264"/>
      <c r="N63" s="264"/>
      <c r="O63" s="264"/>
      <c r="P63" s="264"/>
      <c r="Q63" s="264"/>
      <c r="R63" s="264"/>
      <c r="S63" s="264"/>
      <c r="T63" s="287"/>
      <c r="U63" s="287"/>
      <c r="V63" s="287"/>
      <c r="W63" s="264"/>
    </row>
    <row r="64" spans="1:23">
      <c r="A64" s="292"/>
      <c r="B64" s="292"/>
      <c r="C64" s="292"/>
      <c r="D64" s="292"/>
      <c r="E64" s="292"/>
      <c r="F64" s="293"/>
      <c r="G64" s="293"/>
      <c r="H64" s="293"/>
      <c r="I64" s="293"/>
      <c r="J64" s="293"/>
      <c r="K64" s="292"/>
      <c r="L64" s="292"/>
      <c r="M64" s="292"/>
      <c r="N64" s="292"/>
      <c r="O64" s="292"/>
      <c r="P64" s="292"/>
      <c r="Q64" s="292"/>
      <c r="R64" s="292"/>
      <c r="S64" s="292"/>
      <c r="T64" s="293"/>
      <c r="U64" s="293"/>
      <c r="V64" s="293"/>
      <c r="W64" s="292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49"/>
  <sheetViews>
    <sheetView workbookViewId="0">
      <selection activeCell="C11" sqref="C11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/>
      <c r="E3" s="93"/>
      <c r="F3" s="93"/>
      <c r="G3" s="93"/>
      <c r="H3" s="93"/>
      <c r="I3" s="93"/>
      <c r="J3" s="93"/>
      <c r="K3" s="93"/>
      <c r="L3" s="238"/>
      <c r="M3" s="238"/>
      <c r="N3" s="29">
        <f t="shared" ref="N3:N46" si="0">SUM(B3:M3)</f>
        <v>2686.6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/>
      <c r="E4" s="93"/>
      <c r="F4" s="93"/>
      <c r="G4" s="93"/>
      <c r="H4" s="93"/>
      <c r="I4" s="93"/>
      <c r="J4" s="93"/>
      <c r="K4" s="93"/>
      <c r="L4" s="238"/>
      <c r="M4" s="238"/>
      <c r="N4" s="29">
        <f t="shared" si="0"/>
        <v>9919.6</v>
      </c>
    </row>
    <row r="5" spans="1:14">
      <c r="A5" s="2" t="s">
        <v>96</v>
      </c>
      <c r="B5" s="93"/>
      <c r="C5" s="93">
        <v>9676</v>
      </c>
      <c r="D5" s="93"/>
      <c r="E5" s="93"/>
      <c r="F5" s="93"/>
      <c r="G5" s="93"/>
      <c r="H5" s="93"/>
      <c r="I5" s="93"/>
      <c r="J5" s="93"/>
      <c r="K5" s="93"/>
      <c r="L5" s="238"/>
      <c r="M5" s="238"/>
      <c r="N5" s="29">
        <f t="shared" si="0"/>
        <v>9676</v>
      </c>
    </row>
    <row r="6" spans="1:14">
      <c r="A6" s="215" t="s">
        <v>144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8"/>
      <c r="M6" s="238"/>
      <c r="N6" s="29">
        <f t="shared" si="0"/>
        <v>1110</v>
      </c>
    </row>
    <row r="7" spans="1:14">
      <c r="A7" s="215" t="s">
        <v>169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8"/>
      <c r="M7" s="238"/>
      <c r="N7" s="29">
        <f t="shared" si="0"/>
        <v>1920</v>
      </c>
    </row>
    <row r="8" spans="1:14">
      <c r="A8" s="215" t="s">
        <v>179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8"/>
      <c r="M8" s="238"/>
      <c r="N8" s="29">
        <f t="shared" si="0"/>
        <v>3530</v>
      </c>
    </row>
    <row r="9" spans="1:14">
      <c r="A9" s="215" t="s">
        <v>180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8"/>
      <c r="M9" s="238"/>
      <c r="N9" s="29">
        <f t="shared" si="0"/>
        <v>6530</v>
      </c>
    </row>
    <row r="10" spans="1:14">
      <c r="A10" s="215" t="s">
        <v>182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8"/>
      <c r="M10" s="238"/>
      <c r="N10" s="29">
        <f t="shared" si="0"/>
        <v>1200</v>
      </c>
    </row>
    <row r="11" spans="1:14">
      <c r="A11" s="215" t="s">
        <v>183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8"/>
      <c r="M11" s="238"/>
      <c r="N11" s="29">
        <f t="shared" si="0"/>
        <v>3467</v>
      </c>
    </row>
    <row r="12" spans="1:14">
      <c r="A12" s="215" t="s">
        <v>184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8"/>
      <c r="M12" s="238"/>
      <c r="N12" s="29">
        <f t="shared" si="0"/>
        <v>520</v>
      </c>
    </row>
    <row r="13" spans="1:14">
      <c r="A13" s="3" t="s">
        <v>185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8"/>
      <c r="M13" s="238"/>
      <c r="N13" s="29">
        <f t="shared" si="0"/>
        <v>1090</v>
      </c>
    </row>
    <row r="14" spans="1:14">
      <c r="A14" s="3" t="s">
        <v>186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38"/>
      <c r="M15" s="238"/>
      <c r="N15" s="29">
        <f t="shared" si="0"/>
        <v>0</v>
      </c>
    </row>
    <row r="16" spans="1:14">
      <c r="A16" s="21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238"/>
      <c r="M16" s="238"/>
      <c r="N16" s="29">
        <f t="shared" si="0"/>
        <v>0</v>
      </c>
    </row>
    <row r="17" spans="1:14">
      <c r="A17" s="215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238"/>
      <c r="M17" s="238"/>
      <c r="N17" s="29">
        <f t="shared" si="0"/>
        <v>0</v>
      </c>
    </row>
    <row r="18" spans="1:14">
      <c r="A18" s="215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8"/>
      <c r="M18" s="238"/>
      <c r="N18" s="29">
        <f t="shared" si="0"/>
        <v>0</v>
      </c>
    </row>
    <row r="19" spans="1:14">
      <c r="A19" s="215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8"/>
      <c r="M19" s="238"/>
      <c r="N19" s="29">
        <f t="shared" si="0"/>
        <v>0</v>
      </c>
    </row>
    <row r="20" spans="1:14">
      <c r="A20" s="21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238"/>
      <c r="N20" s="29">
        <f t="shared" si="0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8"/>
      <c r="M21" s="238"/>
      <c r="N21" s="29">
        <f t="shared" si="0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8"/>
      <c r="M22" s="238"/>
      <c r="N22" s="29">
        <f t="shared" si="0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8"/>
      <c r="M23" s="238"/>
      <c r="N23" s="29">
        <f t="shared" si="0"/>
        <v>0</v>
      </c>
    </row>
    <row r="24" spans="1:14">
      <c r="A24" s="17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238"/>
      <c r="M24" s="238"/>
      <c r="N24" s="29">
        <f t="shared" si="0"/>
        <v>0</v>
      </c>
    </row>
    <row r="25" spans="1:14">
      <c r="A25" s="17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238"/>
      <c r="M25" s="238"/>
      <c r="N25" s="29">
        <f t="shared" si="0"/>
        <v>0</v>
      </c>
    </row>
    <row r="26" spans="1:14">
      <c r="A26" s="17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238"/>
      <c r="M26" s="238"/>
      <c r="N26" s="29">
        <f t="shared" si="0"/>
        <v>0</v>
      </c>
    </row>
    <row r="27" spans="1:14">
      <c r="A27" s="17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238"/>
      <c r="M27" s="238"/>
      <c r="N27" s="29">
        <f t="shared" si="0"/>
        <v>0</v>
      </c>
    </row>
    <row r="28" spans="1:14">
      <c r="A28" s="17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238"/>
      <c r="M28" s="238"/>
      <c r="N28" s="29">
        <f t="shared" si="0"/>
        <v>0</v>
      </c>
    </row>
    <row r="29" spans="1:14">
      <c r="A29" s="17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238"/>
      <c r="M29" s="238"/>
      <c r="N29" s="29">
        <f t="shared" si="0"/>
        <v>0</v>
      </c>
    </row>
    <row r="30" spans="1:14">
      <c r="A30" s="17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238"/>
      <c r="M30" s="238"/>
      <c r="N30" s="29">
        <f t="shared" si="0"/>
        <v>0</v>
      </c>
    </row>
    <row r="31" spans="1:14">
      <c r="A31" s="17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238"/>
      <c r="M31" s="238"/>
      <c r="N31" s="29">
        <f t="shared" si="0"/>
        <v>0</v>
      </c>
    </row>
    <row r="32" spans="1:14">
      <c r="A32" s="17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238"/>
      <c r="M32" s="238"/>
      <c r="N32" s="29">
        <f t="shared" si="0"/>
        <v>0</v>
      </c>
    </row>
    <row r="33" spans="1:14">
      <c r="A33" s="17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238"/>
      <c r="M33" s="238"/>
      <c r="N33" s="29">
        <f t="shared" si="0"/>
        <v>0</v>
      </c>
    </row>
    <row r="34" spans="1:14">
      <c r="A34" s="17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238"/>
      <c r="M34" s="238"/>
      <c r="N34" s="29">
        <f t="shared" si="0"/>
        <v>0</v>
      </c>
    </row>
    <row r="35" spans="1:14">
      <c r="A35" s="17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238"/>
      <c r="M35" s="238"/>
      <c r="N35" s="29">
        <f t="shared" si="0"/>
        <v>0</v>
      </c>
    </row>
    <row r="36" spans="1:14">
      <c r="A36" s="17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238"/>
      <c r="M36" s="238"/>
      <c r="N36" s="29">
        <f t="shared" si="0"/>
        <v>0</v>
      </c>
    </row>
    <row r="37" spans="1:14">
      <c r="A37" s="17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238"/>
      <c r="M37" s="238"/>
      <c r="N37" s="29">
        <f>SUM(B37:M37)</f>
        <v>0</v>
      </c>
    </row>
    <row r="38" spans="1:14">
      <c r="A38" s="17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238"/>
      <c r="M38" s="238"/>
      <c r="N38" s="29">
        <f t="shared" ref="N38:N45" si="1">SUM(B38:M38)</f>
        <v>0</v>
      </c>
    </row>
    <row r="39" spans="1:14">
      <c r="A39" s="17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238"/>
      <c r="M39" s="238"/>
      <c r="N39" s="29">
        <f t="shared" si="1"/>
        <v>0</v>
      </c>
    </row>
    <row r="40" spans="1:14">
      <c r="A40" s="17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238"/>
      <c r="M40" s="238"/>
      <c r="N40" s="29">
        <f t="shared" si="1"/>
        <v>0</v>
      </c>
    </row>
    <row r="41" spans="1:14">
      <c r="A41" s="17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238"/>
      <c r="M41" s="238"/>
      <c r="N41" s="29">
        <f t="shared" si="1"/>
        <v>0</v>
      </c>
    </row>
    <row r="42" spans="1:14">
      <c r="A42" s="17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238"/>
      <c r="M42" s="238"/>
      <c r="N42" s="29">
        <f t="shared" si="1"/>
        <v>0</v>
      </c>
    </row>
    <row r="43" spans="1:14">
      <c r="A43" s="17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238"/>
      <c r="M43" s="238"/>
      <c r="N43" s="29">
        <f t="shared" si="1"/>
        <v>0</v>
      </c>
    </row>
    <row r="44" spans="1:14">
      <c r="A44" s="17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238"/>
      <c r="M44" s="238"/>
      <c r="N44" s="29">
        <f t="shared" si="1"/>
        <v>0</v>
      </c>
    </row>
    <row r="45" spans="1:14">
      <c r="A45" s="17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238"/>
      <c r="M45" s="238"/>
      <c r="N45" s="29">
        <f t="shared" si="1"/>
        <v>0</v>
      </c>
    </row>
    <row r="46" spans="1:14">
      <c r="A46" s="17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238"/>
      <c r="M46" s="238"/>
      <c r="N46" s="29">
        <f t="shared" si="0"/>
        <v>0</v>
      </c>
    </row>
    <row r="47" spans="1:14">
      <c r="A47" s="5" t="s">
        <v>14</v>
      </c>
      <c r="B47" s="226">
        <f t="shared" ref="B47:N47" si="2">SUM(B3:B46)</f>
        <v>4880.2</v>
      </c>
      <c r="C47" s="226">
        <f t="shared" si="2"/>
        <v>37009</v>
      </c>
      <c r="D47" s="226">
        <f t="shared" si="2"/>
        <v>0</v>
      </c>
      <c r="E47" s="226">
        <f t="shared" si="2"/>
        <v>0</v>
      </c>
      <c r="F47" s="226">
        <f t="shared" si="2"/>
        <v>0</v>
      </c>
      <c r="G47" s="226">
        <f t="shared" si="2"/>
        <v>0</v>
      </c>
      <c r="H47" s="226">
        <f t="shared" si="2"/>
        <v>0</v>
      </c>
      <c r="I47" s="226">
        <f t="shared" si="2"/>
        <v>0</v>
      </c>
      <c r="J47" s="226">
        <f t="shared" si="2"/>
        <v>0</v>
      </c>
      <c r="K47" s="226">
        <f t="shared" si="2"/>
        <v>0</v>
      </c>
      <c r="L47" s="226">
        <f t="shared" si="2"/>
        <v>0</v>
      </c>
      <c r="M47" s="226">
        <f t="shared" si="2"/>
        <v>0</v>
      </c>
      <c r="N47" s="226">
        <f t="shared" si="2"/>
        <v>41889.199999999997</v>
      </c>
    </row>
    <row r="49" spans="14:14">
      <c r="N49" s="235">
        <f>SUM(B47:M47)-N47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6"/>
  <sheetViews>
    <sheetView workbookViewId="0">
      <selection activeCell="A9" sqref="A9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128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32" si="0">SUM(B3:M3)</f>
        <v>15200</v>
      </c>
    </row>
    <row r="4" spans="1:18">
      <c r="A4" s="2" t="s">
        <v>129</v>
      </c>
      <c r="B4" s="265">
        <v>33125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81">
        <f t="shared" si="0"/>
        <v>33125</v>
      </c>
    </row>
    <row r="5" spans="1:18">
      <c r="A5" s="254" t="s">
        <v>135</v>
      </c>
      <c r="B5" s="297">
        <f>32781.75+62272.5</f>
        <v>95054.25</v>
      </c>
      <c r="C5" s="265"/>
      <c r="D5" s="297"/>
      <c r="E5" s="298"/>
      <c r="F5" s="265"/>
      <c r="G5" s="299"/>
      <c r="H5" s="297"/>
      <c r="I5" s="298"/>
      <c r="J5" s="297"/>
      <c r="K5" s="297"/>
      <c r="L5" s="297"/>
      <c r="M5" s="282"/>
      <c r="N5" s="282">
        <f t="shared" si="0"/>
        <v>95054.25</v>
      </c>
      <c r="P5" s="309"/>
      <c r="Q5" s="310"/>
      <c r="R5" s="310"/>
    </row>
    <row r="6" spans="1:18">
      <c r="A6" s="208" t="s">
        <v>134</v>
      </c>
      <c r="B6" s="279">
        <v>2033.51</v>
      </c>
      <c r="C6" s="279"/>
      <c r="D6" s="279"/>
      <c r="E6" s="300"/>
      <c r="F6" s="265"/>
      <c r="G6" s="300"/>
      <c r="H6" s="279"/>
      <c r="I6" s="300"/>
      <c r="J6" s="279"/>
      <c r="K6" s="279"/>
      <c r="L6" s="279"/>
      <c r="M6" s="279"/>
      <c r="N6" s="268">
        <f t="shared" si="0"/>
        <v>2033.51</v>
      </c>
    </row>
    <row r="7" spans="1:18">
      <c r="A7" s="2" t="s">
        <v>138</v>
      </c>
      <c r="B7" s="279">
        <v>16000</v>
      </c>
      <c r="C7" s="279"/>
      <c r="D7" s="279"/>
      <c r="E7" s="300"/>
      <c r="F7" s="279"/>
      <c r="G7" s="300"/>
      <c r="H7" s="279"/>
      <c r="I7" s="300"/>
      <c r="J7" s="279"/>
      <c r="K7" s="279"/>
      <c r="L7" s="279"/>
      <c r="M7" s="279"/>
      <c r="N7" s="268">
        <f t="shared" si="0"/>
        <v>16000</v>
      </c>
    </row>
    <row r="8" spans="1:18">
      <c r="A8" s="11" t="s">
        <v>168</v>
      </c>
      <c r="B8" s="301"/>
      <c r="C8" s="301">
        <v>20000</v>
      </c>
      <c r="D8" s="301"/>
      <c r="E8" s="301"/>
      <c r="F8" s="301"/>
      <c r="G8" s="301"/>
      <c r="H8" s="301"/>
      <c r="I8" s="301"/>
      <c r="J8" s="302"/>
      <c r="K8" s="302"/>
      <c r="L8" s="302"/>
      <c r="M8" s="281"/>
      <c r="N8" s="282">
        <f t="shared" si="0"/>
        <v>20000</v>
      </c>
    </row>
    <row r="9" spans="1:18">
      <c r="A9" s="13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3"/>
      <c r="N9" s="282">
        <f t="shared" si="0"/>
        <v>0</v>
      </c>
    </row>
    <row r="10" spans="1:18">
      <c r="A10" s="3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5"/>
      <c r="N10" s="282">
        <f t="shared" si="0"/>
        <v>0</v>
      </c>
    </row>
    <row r="11" spans="1:18">
      <c r="A11" s="11"/>
      <c r="B11" s="279"/>
      <c r="C11" s="279"/>
      <c r="D11" s="279"/>
      <c r="E11" s="300"/>
      <c r="F11" s="279"/>
      <c r="G11" s="300"/>
      <c r="H11" s="279"/>
      <c r="I11" s="300"/>
      <c r="J11" s="279"/>
      <c r="K11" s="279"/>
      <c r="L11" s="279"/>
      <c r="M11" s="268"/>
      <c r="N11" s="282">
        <f t="shared" si="0"/>
        <v>0</v>
      </c>
    </row>
    <row r="12" spans="1:18">
      <c r="A12" s="221"/>
      <c r="B12" s="306"/>
      <c r="C12" s="306"/>
      <c r="D12" s="297"/>
      <c r="E12" s="265"/>
      <c r="F12" s="297"/>
      <c r="G12" s="297"/>
      <c r="H12" s="297"/>
      <c r="I12" s="297"/>
      <c r="J12" s="297"/>
      <c r="K12" s="297"/>
      <c r="L12" s="297"/>
      <c r="M12" s="297"/>
      <c r="N12" s="282">
        <f t="shared" si="0"/>
        <v>0</v>
      </c>
    </row>
    <row r="13" spans="1:18">
      <c r="A13" s="3"/>
      <c r="B13" s="265"/>
      <c r="C13" s="265"/>
      <c r="D13" s="265"/>
      <c r="E13" s="265"/>
      <c r="F13" s="265"/>
      <c r="G13" s="299"/>
      <c r="H13" s="265"/>
      <c r="I13" s="299"/>
      <c r="J13" s="265"/>
      <c r="K13" s="265"/>
      <c r="L13" s="265"/>
      <c r="M13" s="307"/>
      <c r="N13" s="282">
        <f t="shared" si="0"/>
        <v>0</v>
      </c>
    </row>
    <row r="14" spans="1:18">
      <c r="A14" s="3"/>
      <c r="B14" s="265"/>
      <c r="C14" s="265"/>
      <c r="D14" s="265"/>
      <c r="E14" s="265"/>
      <c r="F14" s="265"/>
      <c r="G14" s="299"/>
      <c r="H14" s="265"/>
      <c r="I14" s="265"/>
      <c r="J14" s="265"/>
      <c r="K14" s="265"/>
      <c r="L14" s="265"/>
      <c r="M14" s="307"/>
      <c r="N14" s="282">
        <f t="shared" si="0"/>
        <v>0</v>
      </c>
    </row>
    <row r="15" spans="1:18">
      <c r="A15" s="3"/>
      <c r="B15" s="265"/>
      <c r="C15" s="265"/>
      <c r="D15" s="265"/>
      <c r="E15" s="265"/>
      <c r="F15" s="265"/>
      <c r="G15" s="299"/>
      <c r="H15" s="265"/>
      <c r="I15" s="265"/>
      <c r="J15" s="265"/>
      <c r="K15" s="265"/>
      <c r="L15" s="265"/>
      <c r="M15" s="307"/>
      <c r="N15" s="282">
        <f t="shared" si="0"/>
        <v>0</v>
      </c>
    </row>
    <row r="16" spans="1:18">
      <c r="A16" s="3"/>
      <c r="B16" s="265"/>
      <c r="C16" s="265"/>
      <c r="D16" s="265"/>
      <c r="E16" s="299"/>
      <c r="F16" s="265"/>
      <c r="G16" s="299"/>
      <c r="H16" s="265"/>
      <c r="I16" s="299"/>
      <c r="J16" s="265"/>
      <c r="K16" s="265"/>
      <c r="L16" s="265"/>
      <c r="M16" s="307"/>
      <c r="N16" s="282">
        <f t="shared" si="0"/>
        <v>0</v>
      </c>
    </row>
    <row r="17" spans="1:14">
      <c r="A17" s="3"/>
      <c r="B17" s="265"/>
      <c r="C17" s="265"/>
      <c r="D17" s="265"/>
      <c r="E17" s="265"/>
      <c r="F17" s="265"/>
      <c r="G17" s="299"/>
      <c r="H17" s="265"/>
      <c r="I17" s="299"/>
      <c r="J17" s="265"/>
      <c r="K17" s="265"/>
      <c r="L17" s="265"/>
      <c r="M17" s="307"/>
      <c r="N17" s="282">
        <f t="shared" si="0"/>
        <v>0</v>
      </c>
    </row>
    <row r="18" spans="1:14">
      <c r="A18" s="3"/>
      <c r="B18" s="265"/>
      <c r="C18" s="265"/>
      <c r="D18" s="265"/>
      <c r="E18" s="265"/>
      <c r="F18" s="265"/>
      <c r="G18" s="299"/>
      <c r="H18" s="265"/>
      <c r="I18" s="265"/>
      <c r="J18" s="265"/>
      <c r="K18" s="265"/>
      <c r="L18" s="265"/>
      <c r="M18" s="307"/>
      <c r="N18" s="282">
        <f t="shared" si="0"/>
        <v>0</v>
      </c>
    </row>
    <row r="19" spans="1:14">
      <c r="A19" s="3"/>
      <c r="B19" s="265"/>
      <c r="C19" s="265"/>
      <c r="D19" s="265"/>
      <c r="E19" s="265"/>
      <c r="F19" s="265"/>
      <c r="G19" s="299"/>
      <c r="H19" s="265"/>
      <c r="I19" s="265"/>
      <c r="J19" s="265"/>
      <c r="K19" s="265"/>
      <c r="L19" s="265"/>
      <c r="M19" s="307"/>
      <c r="N19" s="282">
        <f t="shared" si="0"/>
        <v>0</v>
      </c>
    </row>
    <row r="20" spans="1:14">
      <c r="A20" s="9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282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282">
        <f t="shared" si="0"/>
        <v>0</v>
      </c>
    </row>
    <row r="22" spans="1:14">
      <c r="A22" s="255"/>
      <c r="B22" s="279"/>
      <c r="C22" s="279"/>
      <c r="D22" s="279"/>
      <c r="E22" s="300"/>
      <c r="F22" s="300"/>
      <c r="G22" s="300"/>
      <c r="H22" s="279"/>
      <c r="I22" s="300"/>
      <c r="J22" s="279"/>
      <c r="K22" s="279"/>
      <c r="L22" s="279"/>
      <c r="M22" s="268"/>
      <c r="N22" s="282">
        <f t="shared" si="0"/>
        <v>0</v>
      </c>
    </row>
    <row r="23" spans="1:14">
      <c r="A23" s="255"/>
      <c r="B23" s="279"/>
      <c r="C23" s="279"/>
      <c r="D23" s="279"/>
      <c r="E23" s="300"/>
      <c r="F23" s="300"/>
      <c r="G23" s="300"/>
      <c r="H23" s="279"/>
      <c r="I23" s="300"/>
      <c r="J23" s="279"/>
      <c r="K23" s="279"/>
      <c r="L23" s="279"/>
      <c r="M23" s="268"/>
      <c r="N23" s="282">
        <f t="shared" si="0"/>
        <v>0</v>
      </c>
    </row>
    <row r="24" spans="1:14">
      <c r="A24" s="11"/>
      <c r="B24" s="279"/>
      <c r="C24" s="279"/>
      <c r="D24" s="279"/>
      <c r="E24" s="300"/>
      <c r="F24" s="279"/>
      <c r="G24" s="300"/>
      <c r="H24" s="279"/>
      <c r="I24" s="300"/>
      <c r="J24" s="279"/>
      <c r="K24" s="279"/>
      <c r="L24" s="279"/>
      <c r="M24" s="268"/>
      <c r="N24" s="282">
        <f t="shared" si="0"/>
        <v>0</v>
      </c>
    </row>
    <row r="25" spans="1:14">
      <c r="A25" s="2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282">
        <f t="shared" si="0"/>
        <v>0</v>
      </c>
    </row>
    <row r="26" spans="1:14">
      <c r="A26" s="11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282">
        <f t="shared" si="0"/>
        <v>0</v>
      </c>
    </row>
    <row r="27" spans="1:14">
      <c r="A27" s="248"/>
      <c r="B27" s="99"/>
      <c r="C27" s="56"/>
      <c r="D27" s="56"/>
      <c r="E27" s="100"/>
      <c r="F27" s="88"/>
      <c r="G27" s="180"/>
      <c r="H27" s="6"/>
      <c r="I27" s="9"/>
      <c r="J27" s="6"/>
      <c r="K27" s="6"/>
      <c r="L27" s="19"/>
      <c r="M27" s="19"/>
      <c r="N27" s="282">
        <f t="shared" si="0"/>
        <v>0</v>
      </c>
    </row>
    <row r="28" spans="1:14">
      <c r="A28" s="249"/>
      <c r="B28" s="193"/>
      <c r="C28" s="193"/>
      <c r="D28" s="193"/>
      <c r="E28" s="194"/>
      <c r="F28" s="193"/>
      <c r="G28" s="194"/>
      <c r="H28" s="90"/>
      <c r="I28" s="91"/>
      <c r="J28" s="90"/>
      <c r="K28" s="90"/>
      <c r="L28" s="92"/>
      <c r="M28" s="92"/>
      <c r="N28" s="282">
        <f t="shared" si="0"/>
        <v>0</v>
      </c>
    </row>
    <row r="29" spans="1:14">
      <c r="A29" s="218"/>
      <c r="B29" s="93"/>
      <c r="C29" s="93"/>
      <c r="D29" s="190"/>
      <c r="E29" s="181"/>
      <c r="F29" s="190"/>
      <c r="G29" s="191"/>
      <c r="H29" s="17"/>
      <c r="I29" s="10"/>
      <c r="J29" s="17"/>
      <c r="K29" s="17"/>
      <c r="L29" s="18"/>
      <c r="M29" s="18"/>
      <c r="N29" s="282">
        <f t="shared" si="0"/>
        <v>0</v>
      </c>
    </row>
    <row r="30" spans="1:14">
      <c r="A30" s="218"/>
      <c r="B30" s="99"/>
      <c r="C30" s="88"/>
      <c r="D30" s="88"/>
      <c r="E30" s="100"/>
      <c r="F30" s="193"/>
      <c r="G30" s="180"/>
      <c r="H30" s="6"/>
      <c r="I30" s="9"/>
      <c r="J30" s="6"/>
      <c r="K30" s="6"/>
      <c r="L30" s="19"/>
      <c r="M30" s="19"/>
      <c r="N30" s="282">
        <f t="shared" si="0"/>
        <v>0</v>
      </c>
    </row>
    <row r="31" spans="1:14">
      <c r="A31" s="218"/>
      <c r="B31" s="99"/>
      <c r="C31" s="88"/>
      <c r="D31" s="88"/>
      <c r="E31" s="100"/>
      <c r="F31" s="88"/>
      <c r="G31" s="180"/>
      <c r="H31" s="6"/>
      <c r="I31" s="9"/>
      <c r="J31" s="6"/>
      <c r="K31" s="6"/>
      <c r="L31" s="19"/>
      <c r="M31" s="19"/>
      <c r="N31" s="282">
        <f t="shared" si="0"/>
        <v>0</v>
      </c>
    </row>
    <row r="32" spans="1:14">
      <c r="A32" s="250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2">
        <f t="shared" si="0"/>
        <v>0</v>
      </c>
    </row>
    <row r="33" spans="1:14">
      <c r="A33" s="250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2">
        <f t="shared" ref="N33:N51" si="1">SUM(B33:M33)</f>
        <v>0</v>
      </c>
    </row>
    <row r="34" spans="1:14">
      <c r="A34" s="250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2">
        <f t="shared" si="1"/>
        <v>0</v>
      </c>
    </row>
    <row r="35" spans="1:14">
      <c r="A35" s="250"/>
      <c r="B35" s="99"/>
      <c r="C35" s="88"/>
      <c r="D35" s="88"/>
      <c r="E35" s="193"/>
      <c r="F35" s="88"/>
      <c r="G35" s="180"/>
      <c r="H35" s="6"/>
      <c r="I35" s="9"/>
      <c r="J35" s="6"/>
      <c r="K35" s="6"/>
      <c r="L35" s="19"/>
      <c r="M35" s="19"/>
      <c r="N35" s="282">
        <f t="shared" si="1"/>
        <v>0</v>
      </c>
    </row>
    <row r="36" spans="1:14">
      <c r="A36" s="250"/>
      <c r="B36" s="99"/>
      <c r="C36" s="88"/>
      <c r="D36" s="88"/>
      <c r="E36" s="194"/>
      <c r="F36" s="88"/>
      <c r="G36" s="180"/>
      <c r="H36" s="6"/>
      <c r="I36" s="9"/>
      <c r="J36" s="6"/>
      <c r="K36" s="6"/>
      <c r="L36" s="19"/>
      <c r="M36" s="19"/>
      <c r="N36" s="282">
        <f t="shared" si="1"/>
        <v>0</v>
      </c>
    </row>
    <row r="37" spans="1:14">
      <c r="A37" s="250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2">
        <f t="shared" si="1"/>
        <v>0</v>
      </c>
    </row>
    <row r="38" spans="1:14">
      <c r="A38" s="250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2">
        <f t="shared" si="1"/>
        <v>0</v>
      </c>
    </row>
    <row r="39" spans="1:14">
      <c r="A39" s="250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2">
        <f t="shared" si="1"/>
        <v>0</v>
      </c>
    </row>
    <row r="40" spans="1:14">
      <c r="A40" s="250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2">
        <f t="shared" si="1"/>
        <v>0</v>
      </c>
    </row>
    <row r="41" spans="1:14">
      <c r="A41" s="250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2">
        <f t="shared" si="1"/>
        <v>0</v>
      </c>
    </row>
    <row r="42" spans="1:14">
      <c r="A42" s="250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2">
        <f t="shared" si="1"/>
        <v>0</v>
      </c>
    </row>
    <row r="43" spans="1:14">
      <c r="A43" s="250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2">
        <f t="shared" si="1"/>
        <v>0</v>
      </c>
    </row>
    <row r="44" spans="1:14">
      <c r="A44" s="250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2">
        <f t="shared" si="1"/>
        <v>0</v>
      </c>
    </row>
    <row r="45" spans="1:14">
      <c r="A45" s="250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2">
        <f t="shared" si="1"/>
        <v>0</v>
      </c>
    </row>
    <row r="46" spans="1:14">
      <c r="A46" s="250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2">
        <f t="shared" si="1"/>
        <v>0</v>
      </c>
    </row>
    <row r="47" spans="1:14">
      <c r="A47" s="250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2">
        <f t="shared" si="1"/>
        <v>0</v>
      </c>
    </row>
    <row r="48" spans="1:14">
      <c r="A48" s="250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2">
        <f t="shared" si="1"/>
        <v>0</v>
      </c>
    </row>
    <row r="49" spans="1:14">
      <c r="A49" s="250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2">
        <f t="shared" si="1"/>
        <v>0</v>
      </c>
    </row>
    <row r="50" spans="1:14">
      <c r="A50" s="250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2">
        <f t="shared" si="1"/>
        <v>0</v>
      </c>
    </row>
    <row r="51" spans="1:14">
      <c r="A51" s="3"/>
      <c r="B51" s="265"/>
      <c r="C51" s="265"/>
      <c r="D51" s="265"/>
      <c r="E51" s="265"/>
      <c r="F51" s="265"/>
      <c r="G51" s="299"/>
      <c r="H51" s="265"/>
      <c r="I51" s="299"/>
      <c r="J51" s="265"/>
      <c r="K51" s="265"/>
      <c r="L51" s="265"/>
      <c r="M51" s="265"/>
      <c r="N51" s="268">
        <f t="shared" si="1"/>
        <v>0</v>
      </c>
    </row>
    <row r="52" spans="1:14">
      <c r="A52" s="11"/>
      <c r="B52" s="279"/>
      <c r="C52" s="279"/>
      <c r="D52" s="279"/>
      <c r="E52" s="300"/>
      <c r="F52" s="279"/>
      <c r="G52" s="300"/>
      <c r="H52" s="279"/>
      <c r="I52" s="300"/>
      <c r="J52" s="279"/>
      <c r="K52" s="279"/>
      <c r="L52" s="279"/>
      <c r="M52" s="268"/>
      <c r="N52" s="282">
        <f t="shared" ref="N52:N63" si="2">SUM(B52:M52)</f>
        <v>0</v>
      </c>
    </row>
    <row r="53" spans="1:14">
      <c r="A53" s="328"/>
      <c r="B53" s="265"/>
      <c r="C53" s="265"/>
      <c r="D53" s="265"/>
      <c r="E53" s="265"/>
      <c r="F53" s="308"/>
      <c r="G53" s="299"/>
      <c r="H53" s="265"/>
      <c r="I53" s="299"/>
      <c r="J53" s="265"/>
      <c r="K53" s="265"/>
      <c r="L53" s="265"/>
      <c r="M53" s="307"/>
      <c r="N53" s="282">
        <f t="shared" si="2"/>
        <v>0</v>
      </c>
    </row>
    <row r="54" spans="1:14">
      <c r="A54" s="221"/>
      <c r="B54" s="265"/>
      <c r="C54" s="265"/>
      <c r="D54" s="265"/>
      <c r="E54" s="265"/>
      <c r="F54" s="299"/>
      <c r="G54" s="299"/>
      <c r="H54" s="265"/>
      <c r="I54" s="299"/>
      <c r="J54" s="265"/>
      <c r="K54" s="265"/>
      <c r="L54" s="279"/>
      <c r="M54" s="307"/>
      <c r="N54" s="282">
        <f t="shared" si="2"/>
        <v>0</v>
      </c>
    </row>
    <row r="55" spans="1:14">
      <c r="A55" s="256"/>
      <c r="B55" s="265"/>
      <c r="C55" s="265"/>
      <c r="D55" s="265"/>
      <c r="E55" s="265"/>
      <c r="F55" s="308"/>
      <c r="G55" s="299"/>
      <c r="H55" s="265"/>
      <c r="I55" s="299"/>
      <c r="J55" s="265"/>
      <c r="K55" s="265"/>
      <c r="L55" s="279"/>
      <c r="M55" s="307"/>
      <c r="N55" s="282">
        <f t="shared" si="2"/>
        <v>0</v>
      </c>
    </row>
    <row r="56" spans="1:14">
      <c r="A56" s="17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82">
        <f t="shared" si="2"/>
        <v>0</v>
      </c>
    </row>
    <row r="57" spans="1:14">
      <c r="A57" s="17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82">
        <f t="shared" si="2"/>
        <v>0</v>
      </c>
    </row>
    <row r="58" spans="1:14">
      <c r="A58" s="17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82">
        <f t="shared" si="2"/>
        <v>0</v>
      </c>
    </row>
    <row r="59" spans="1:14">
      <c r="A59" s="4"/>
      <c r="B59" s="265"/>
      <c r="C59" s="297"/>
      <c r="D59" s="265"/>
      <c r="E59" s="297"/>
      <c r="F59" s="297"/>
      <c r="G59" s="297"/>
      <c r="H59" s="297"/>
      <c r="I59" s="297"/>
      <c r="J59" s="297"/>
      <c r="K59" s="297"/>
      <c r="L59" s="297"/>
      <c r="M59" s="297"/>
      <c r="N59" s="282">
        <f t="shared" si="2"/>
        <v>0</v>
      </c>
    </row>
    <row r="60" spans="1:14">
      <c r="A60" s="4"/>
      <c r="B60" s="265"/>
      <c r="C60" s="297"/>
      <c r="D60" s="265"/>
      <c r="E60" s="297"/>
      <c r="F60" s="297"/>
      <c r="G60" s="297"/>
      <c r="H60" s="297"/>
      <c r="I60" s="297"/>
      <c r="J60" s="297"/>
      <c r="K60" s="297"/>
      <c r="L60" s="297"/>
      <c r="M60" s="297"/>
      <c r="N60" s="282">
        <f t="shared" si="2"/>
        <v>0</v>
      </c>
    </row>
    <row r="61" spans="1:14">
      <c r="A61" s="4"/>
      <c r="B61" s="265"/>
      <c r="C61" s="297"/>
      <c r="D61" s="265"/>
      <c r="E61" s="297"/>
      <c r="F61" s="297"/>
      <c r="G61" s="297"/>
      <c r="H61" s="297"/>
      <c r="I61" s="297"/>
      <c r="J61" s="297"/>
      <c r="K61" s="297"/>
      <c r="L61" s="297"/>
      <c r="M61" s="297"/>
      <c r="N61" s="282">
        <f t="shared" si="2"/>
        <v>0</v>
      </c>
    </row>
    <row r="62" spans="1:14">
      <c r="A62" s="255"/>
      <c r="B62" s="99"/>
      <c r="C62" s="99"/>
      <c r="D62" s="99"/>
      <c r="E62" s="100"/>
      <c r="F62" s="93"/>
      <c r="G62" s="100"/>
      <c r="H62" s="99"/>
      <c r="I62" s="100"/>
      <c r="J62" s="99"/>
      <c r="K62" s="99"/>
      <c r="L62" s="237"/>
      <c r="M62" s="31"/>
      <c r="N62" s="282">
        <f t="shared" si="2"/>
        <v>0</v>
      </c>
    </row>
    <row r="63" spans="1:1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3"/>
      <c r="N63" s="282">
        <f t="shared" si="2"/>
        <v>0</v>
      </c>
    </row>
    <row r="64" spans="1:14">
      <c r="A64" s="5" t="s">
        <v>14</v>
      </c>
      <c r="B64" s="225">
        <f>SUM(B3:B63)</f>
        <v>161412.76</v>
      </c>
      <c r="C64" s="225">
        <f t="shared" ref="C64:N64" si="3">SUM(C3:C63)</f>
        <v>20000</v>
      </c>
      <c r="D64" s="225">
        <f t="shared" si="3"/>
        <v>0</v>
      </c>
      <c r="E64" s="225">
        <f t="shared" si="3"/>
        <v>0</v>
      </c>
      <c r="F64" s="225">
        <f t="shared" si="3"/>
        <v>0</v>
      </c>
      <c r="G64" s="225">
        <f t="shared" si="3"/>
        <v>0</v>
      </c>
      <c r="H64" s="225">
        <f t="shared" si="3"/>
        <v>0</v>
      </c>
      <c r="I64" s="225">
        <f t="shared" si="3"/>
        <v>0</v>
      </c>
      <c r="J64" s="225">
        <f t="shared" si="3"/>
        <v>0</v>
      </c>
      <c r="K64" s="225">
        <f t="shared" si="3"/>
        <v>0</v>
      </c>
      <c r="L64" s="225">
        <f t="shared" si="3"/>
        <v>0</v>
      </c>
      <c r="M64" s="225">
        <f t="shared" si="3"/>
        <v>0</v>
      </c>
      <c r="N64" s="225">
        <f t="shared" si="3"/>
        <v>181412.76</v>
      </c>
    </row>
    <row r="66" spans="14:14">
      <c r="N66" s="235">
        <f>SUM(B64:M64)-N64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C7" sqref="C7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5"/>
      <c r="B4" s="264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6" t="s">
        <v>126</v>
      </c>
      <c r="B5" s="195">
        <v>323087</v>
      </c>
      <c r="C5" s="195">
        <v>900000</v>
      </c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1223087</v>
      </c>
    </row>
    <row r="6" spans="1:14">
      <c r="A6" s="246"/>
      <c r="B6" s="193"/>
      <c r="C6" s="193">
        <v>517595</v>
      </c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517595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323087</v>
      </c>
      <c r="C17" s="224">
        <f t="shared" si="1"/>
        <v>1417595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1740682</v>
      </c>
    </row>
    <row r="19" spans="1:14">
      <c r="N19" s="235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5" sqref="A5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2" t="s">
        <v>167</v>
      </c>
      <c r="B4" s="313"/>
      <c r="C4" s="88">
        <v>75000</v>
      </c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7" si="0">SUM(B4:M4)</f>
        <v>75000</v>
      </c>
    </row>
    <row r="5" spans="1:14">
      <c r="A5" s="222"/>
      <c r="B5" s="243"/>
      <c r="C5" s="243"/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>SUM(B5:M5)</f>
        <v>0</v>
      </c>
    </row>
    <row r="6" spans="1:14">
      <c r="A6" s="246"/>
      <c r="B6" s="195"/>
      <c r="C6" s="195"/>
      <c r="D6" s="195"/>
      <c r="E6" s="198"/>
      <c r="F6" s="195"/>
      <c r="G6" s="198"/>
      <c r="H6" s="94"/>
      <c r="I6" s="95"/>
      <c r="J6" s="94"/>
      <c r="K6" s="94"/>
      <c r="L6" s="96"/>
      <c r="M6" s="96"/>
      <c r="N6" s="6">
        <f t="shared" si="0"/>
        <v>0</v>
      </c>
    </row>
    <row r="7" spans="1:14">
      <c r="A7" s="246"/>
      <c r="B7" s="193"/>
      <c r="C7" s="193"/>
      <c r="D7" s="193"/>
      <c r="E7" s="194"/>
      <c r="F7" s="193"/>
      <c r="G7" s="194"/>
      <c r="H7" s="90"/>
      <c r="I7" s="91"/>
      <c r="J7" s="90"/>
      <c r="K7" s="90"/>
      <c r="L7" s="92"/>
      <c r="M7" s="92"/>
      <c r="N7" s="6">
        <f t="shared" si="0"/>
        <v>0</v>
      </c>
    </row>
    <row r="8" spans="1:14">
      <c r="A8" s="246"/>
      <c r="B8" s="99"/>
      <c r="C8" s="88"/>
      <c r="D8" s="88"/>
      <c r="E8" s="100"/>
      <c r="F8" s="193"/>
      <c r="G8" s="180"/>
      <c r="H8" s="6"/>
      <c r="I8" s="9"/>
      <c r="J8" s="6"/>
      <c r="K8" s="6"/>
      <c r="L8" s="19"/>
      <c r="M8" s="19"/>
      <c r="N8" s="6">
        <f t="shared" si="0"/>
        <v>0</v>
      </c>
    </row>
    <row r="9" spans="1:14">
      <c r="A9" s="245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7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9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50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0</v>
      </c>
      <c r="F18" s="224">
        <f t="shared" si="1"/>
        <v>0</v>
      </c>
      <c r="G18" s="224">
        <f t="shared" si="1"/>
        <v>0</v>
      </c>
      <c r="H18" s="224">
        <f t="shared" si="1"/>
        <v>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75000</v>
      </c>
    </row>
    <row r="19" spans="1:14">
      <c r="B19" s="30"/>
      <c r="E19" s="30"/>
    </row>
    <row r="20" spans="1:14">
      <c r="B20" s="30"/>
      <c r="E20" s="30"/>
      <c r="N20" s="235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4" t="s">
        <v>130</v>
      </c>
      <c r="B4" s="297">
        <v>50000</v>
      </c>
      <c r="C4" s="265"/>
      <c r="D4" s="297"/>
      <c r="E4" s="298"/>
      <c r="F4" s="265"/>
      <c r="G4" s="299"/>
      <c r="H4" s="297"/>
      <c r="I4" s="298"/>
      <c r="J4" s="297"/>
      <c r="K4" s="297"/>
      <c r="L4" s="297"/>
      <c r="M4" s="282"/>
      <c r="N4" s="282">
        <f>SUM(B4:M4)</f>
        <v>50000</v>
      </c>
    </row>
    <row r="5" spans="1:14">
      <c r="A5" s="246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6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2"/>
      <c r="B4" s="31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6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6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114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9"/>
      <c r="B3" s="310"/>
      <c r="C3" s="310"/>
      <c r="D3" s="29"/>
      <c r="E3" s="28"/>
      <c r="F3" s="310"/>
      <c r="G3" s="28"/>
      <c r="H3" s="29"/>
      <c r="I3" s="28"/>
      <c r="J3" s="29"/>
      <c r="K3" s="29"/>
      <c r="L3" s="29"/>
      <c r="M3" s="29"/>
      <c r="N3" s="282">
        <f t="shared" ref="N3:N11" si="0">SUM(B3:M3)</f>
        <v>0</v>
      </c>
    </row>
    <row r="4" spans="1:14">
      <c r="A4" s="3"/>
      <c r="B4" s="265"/>
      <c r="C4" s="265"/>
      <c r="D4" s="265"/>
      <c r="E4" s="265"/>
      <c r="F4" s="265"/>
      <c r="G4" s="299"/>
      <c r="H4" s="265"/>
      <c r="I4" s="299"/>
      <c r="J4" s="265"/>
      <c r="K4" s="265"/>
      <c r="L4" s="265"/>
      <c r="M4" s="307"/>
      <c r="N4" s="282">
        <f t="shared" si="0"/>
        <v>0</v>
      </c>
    </row>
    <row r="5" spans="1:14">
      <c r="A5" s="3"/>
      <c r="B5" s="265"/>
      <c r="C5" s="265"/>
      <c r="D5" s="265"/>
      <c r="E5" s="265"/>
      <c r="F5" s="265"/>
      <c r="G5" s="299"/>
      <c r="H5" s="265"/>
      <c r="I5" s="265"/>
      <c r="J5" s="265"/>
      <c r="K5" s="265"/>
      <c r="L5" s="265"/>
      <c r="M5" s="307"/>
      <c r="N5" s="282">
        <f t="shared" si="0"/>
        <v>0</v>
      </c>
    </row>
    <row r="6" spans="1:14">
      <c r="A6" s="3"/>
      <c r="B6" s="265"/>
      <c r="C6" s="265"/>
      <c r="D6" s="265"/>
      <c r="E6" s="265"/>
      <c r="F6" s="265"/>
      <c r="G6" s="299"/>
      <c r="H6" s="265"/>
      <c r="I6" s="265"/>
      <c r="J6" s="265"/>
      <c r="K6" s="265"/>
      <c r="L6" s="265"/>
      <c r="M6" s="307"/>
      <c r="N6" s="282">
        <f t="shared" si="0"/>
        <v>0</v>
      </c>
    </row>
    <row r="7" spans="1:14">
      <c r="A7" s="3"/>
      <c r="B7" s="265"/>
      <c r="C7" s="265"/>
      <c r="D7" s="265"/>
      <c r="E7" s="265"/>
      <c r="F7" s="265"/>
      <c r="G7" s="299"/>
      <c r="H7" s="265"/>
      <c r="I7" s="265"/>
      <c r="J7" s="265"/>
      <c r="K7" s="265"/>
      <c r="L7" s="265"/>
      <c r="M7" s="307"/>
      <c r="N7" s="282">
        <f t="shared" si="0"/>
        <v>0</v>
      </c>
    </row>
    <row r="8" spans="1:14">
      <c r="A8" s="255"/>
      <c r="B8" s="279"/>
      <c r="C8" s="279"/>
      <c r="D8" s="279"/>
      <c r="E8" s="300"/>
      <c r="F8" s="300"/>
      <c r="G8" s="300"/>
      <c r="H8" s="279"/>
      <c r="I8" s="300"/>
      <c r="J8" s="279"/>
      <c r="K8" s="279"/>
      <c r="L8" s="279"/>
      <c r="M8" s="268"/>
      <c r="N8" s="282">
        <f t="shared" si="0"/>
        <v>0</v>
      </c>
    </row>
    <row r="9" spans="1:14">
      <c r="A9" s="255"/>
      <c r="B9" s="279"/>
      <c r="C9" s="279"/>
      <c r="D9" s="279"/>
      <c r="E9" s="300"/>
      <c r="F9" s="300"/>
      <c r="G9" s="300"/>
      <c r="H9" s="279"/>
      <c r="I9" s="300"/>
      <c r="J9" s="279"/>
      <c r="K9" s="279"/>
      <c r="L9" s="279"/>
      <c r="M9" s="268"/>
      <c r="N9" s="282">
        <f t="shared" si="0"/>
        <v>0</v>
      </c>
    </row>
    <row r="10" spans="1:14">
      <c r="A10" s="250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2">
        <f t="shared" si="0"/>
        <v>0</v>
      </c>
    </row>
    <row r="11" spans="1:14">
      <c r="A11" s="250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2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5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75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76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zoomScale="80" zoomScaleNormal="80" workbookViewId="0">
      <selection activeCell="D8" sqref="D8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70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66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7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8"/>
    </row>
    <row r="4" spans="1:14">
      <c r="A4" s="274" t="s">
        <v>90</v>
      </c>
      <c r="B4" s="93">
        <v>11000</v>
      </c>
      <c r="C4" s="93">
        <v>11000</v>
      </c>
      <c r="D4" s="93"/>
      <c r="E4" s="93"/>
      <c r="F4" s="93"/>
      <c r="G4" s="181"/>
      <c r="H4" s="93"/>
      <c r="I4" s="181"/>
      <c r="J4" s="93"/>
      <c r="K4" s="93"/>
      <c r="L4" s="238"/>
      <c r="M4" s="238"/>
      <c r="N4" s="268">
        <f t="shared" ref="N4:N24" si="0">SUM(B4:M4)</f>
        <v>22000</v>
      </c>
    </row>
    <row r="5" spans="1:14">
      <c r="A5" s="3" t="s">
        <v>109</v>
      </c>
      <c r="B5" s="93"/>
      <c r="C5" s="93"/>
      <c r="D5" s="93"/>
      <c r="E5" s="181"/>
      <c r="F5" s="93"/>
      <c r="G5" s="181"/>
      <c r="H5" s="93"/>
      <c r="I5" s="181"/>
      <c r="J5" s="93"/>
      <c r="K5" s="93"/>
      <c r="L5" s="238"/>
      <c r="M5" s="238"/>
      <c r="N5" s="268">
        <f t="shared" si="0"/>
        <v>0</v>
      </c>
    </row>
    <row r="6" spans="1:14">
      <c r="A6" s="11" t="s">
        <v>33</v>
      </c>
      <c r="B6" s="99"/>
      <c r="C6" s="99">
        <v>1979.2</v>
      </c>
      <c r="D6" s="99"/>
      <c r="E6" s="100"/>
      <c r="F6" s="99"/>
      <c r="G6" s="100"/>
      <c r="H6" s="99"/>
      <c r="I6" s="100"/>
      <c r="J6" s="99"/>
      <c r="K6" s="99"/>
      <c r="L6" s="237"/>
      <c r="M6" s="237"/>
      <c r="N6" s="268">
        <f t="shared" si="0"/>
        <v>1979.2</v>
      </c>
    </row>
    <row r="7" spans="1:14">
      <c r="A7" s="274" t="s">
        <v>106</v>
      </c>
      <c r="B7" s="93">
        <v>8000</v>
      </c>
      <c r="C7" s="93">
        <v>8000</v>
      </c>
      <c r="D7" s="93">
        <v>2000</v>
      </c>
      <c r="E7" s="99"/>
      <c r="F7" s="99"/>
      <c r="G7" s="100"/>
      <c r="H7" s="99"/>
      <c r="I7" s="100"/>
      <c r="J7" s="99"/>
      <c r="K7" s="99"/>
      <c r="L7" s="237"/>
      <c r="M7" s="237"/>
      <c r="N7" s="268">
        <f t="shared" si="0"/>
        <v>18000</v>
      </c>
    </row>
    <row r="8" spans="1:14">
      <c r="A8" s="276" t="s">
        <v>13</v>
      </c>
      <c r="B8" s="277">
        <v>16029.48</v>
      </c>
      <c r="C8" s="238">
        <v>5155.16</v>
      </c>
      <c r="D8" s="238"/>
      <c r="E8" s="238"/>
      <c r="F8" s="238"/>
      <c r="G8" s="181"/>
      <c r="H8" s="93"/>
      <c r="I8" s="93"/>
      <c r="J8" s="93"/>
      <c r="K8" s="93"/>
      <c r="L8" s="93"/>
      <c r="M8" s="238"/>
      <c r="N8" s="268">
        <f t="shared" si="0"/>
        <v>21184.639999999999</v>
      </c>
    </row>
    <row r="9" spans="1:14">
      <c r="A9" s="273" t="s">
        <v>132</v>
      </c>
      <c r="B9" s="99">
        <v>800</v>
      </c>
      <c r="C9" s="99"/>
      <c r="D9" s="99"/>
      <c r="E9" s="100"/>
      <c r="F9" s="99"/>
      <c r="G9" s="100"/>
      <c r="H9" s="99"/>
      <c r="I9" s="100"/>
      <c r="J9" s="99"/>
      <c r="K9" s="99"/>
      <c r="L9" s="237"/>
      <c r="M9" s="237"/>
      <c r="N9" s="268">
        <f t="shared" si="0"/>
        <v>800</v>
      </c>
    </row>
    <row r="10" spans="1:14">
      <c r="A10" s="3" t="s">
        <v>133</v>
      </c>
      <c r="B10" s="93">
        <v>3176.73</v>
      </c>
      <c r="C10" s="93">
        <v>1067.94</v>
      </c>
      <c r="D10" s="93"/>
      <c r="E10" s="181"/>
      <c r="F10" s="93"/>
      <c r="G10" s="181"/>
      <c r="H10" s="93"/>
      <c r="I10" s="181"/>
      <c r="J10" s="93"/>
      <c r="K10" s="93"/>
      <c r="L10" s="238"/>
      <c r="M10" s="238"/>
      <c r="N10" s="268">
        <f t="shared" si="0"/>
        <v>4244.67</v>
      </c>
    </row>
    <row r="11" spans="1:14">
      <c r="A11" s="3" t="s">
        <v>139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7"/>
      <c r="M11" s="237"/>
      <c r="N11" s="268">
        <f t="shared" si="0"/>
        <v>395</v>
      </c>
    </row>
    <row r="12" spans="1:14">
      <c r="A12" s="3" t="s">
        <v>140</v>
      </c>
      <c r="B12" s="99">
        <v>800</v>
      </c>
      <c r="C12" s="99"/>
      <c r="D12" s="99"/>
      <c r="E12" s="100"/>
      <c r="F12" s="99"/>
      <c r="G12" s="100"/>
      <c r="H12" s="99"/>
      <c r="I12" s="100"/>
      <c r="J12" s="99"/>
      <c r="K12" s="99"/>
      <c r="L12" s="237"/>
      <c r="M12" s="237"/>
      <c r="N12" s="268">
        <f t="shared" si="0"/>
        <v>800</v>
      </c>
    </row>
    <row r="13" spans="1:14">
      <c r="A13" s="3" t="s">
        <v>141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7"/>
      <c r="M13" s="237"/>
      <c r="N13" s="268">
        <f t="shared" si="0"/>
        <v>9200</v>
      </c>
    </row>
    <row r="14" spans="1:14">
      <c r="A14" s="3" t="s">
        <v>142</v>
      </c>
      <c r="B14" s="99">
        <v>181.5</v>
      </c>
      <c r="C14" s="99">
        <v>70</v>
      </c>
      <c r="D14" s="99"/>
      <c r="E14" s="100"/>
      <c r="F14" s="99"/>
      <c r="G14" s="100"/>
      <c r="H14" s="99"/>
      <c r="I14" s="100"/>
      <c r="J14" s="99"/>
      <c r="K14" s="99"/>
      <c r="L14" s="237"/>
      <c r="M14" s="237"/>
      <c r="N14" s="268">
        <f t="shared" si="0"/>
        <v>251.5</v>
      </c>
    </row>
    <row r="15" spans="1:14">
      <c r="A15" s="3" t="s">
        <v>143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7"/>
      <c r="M15" s="237"/>
      <c r="N15" s="268">
        <f t="shared" si="0"/>
        <v>3042</v>
      </c>
    </row>
    <row r="16" spans="1:14">
      <c r="A16" s="215" t="s">
        <v>155</v>
      </c>
      <c r="B16" s="99">
        <v>2559</v>
      </c>
      <c r="C16" s="99"/>
      <c r="D16" s="99"/>
      <c r="E16" s="278"/>
      <c r="F16" s="99"/>
      <c r="G16" s="100"/>
      <c r="H16" s="99"/>
      <c r="I16" s="100"/>
      <c r="J16" s="99"/>
      <c r="K16" s="99"/>
      <c r="L16" s="237"/>
      <c r="M16" s="237"/>
      <c r="N16" s="268">
        <f t="shared" si="0"/>
        <v>2559</v>
      </c>
    </row>
    <row r="17" spans="1:14">
      <c r="A17" s="214" t="s">
        <v>156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9"/>
      <c r="M17" s="239"/>
      <c r="N17" s="268">
        <f t="shared" si="0"/>
        <v>804.5</v>
      </c>
    </row>
    <row r="18" spans="1:14">
      <c r="A18" s="3" t="s">
        <v>157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7"/>
      <c r="M18" s="237"/>
      <c r="N18" s="268">
        <f t="shared" si="0"/>
        <v>5590</v>
      </c>
    </row>
    <row r="19" spans="1:14">
      <c r="A19" s="3" t="s">
        <v>163</v>
      </c>
      <c r="B19" s="93"/>
      <c r="C19" s="93">
        <v>3000</v>
      </c>
      <c r="D19" s="93"/>
      <c r="E19" s="181"/>
      <c r="F19" s="93"/>
      <c r="G19" s="181"/>
      <c r="H19" s="93"/>
      <c r="I19" s="181"/>
      <c r="J19" s="93"/>
      <c r="K19" s="93"/>
      <c r="L19" s="238"/>
      <c r="M19" s="238"/>
      <c r="N19" s="268">
        <f t="shared" si="0"/>
        <v>3000</v>
      </c>
    </row>
    <row r="20" spans="1:14">
      <c r="A20" s="11" t="s">
        <v>166</v>
      </c>
      <c r="B20" s="99"/>
      <c r="C20" s="99">
        <v>11080</v>
      </c>
      <c r="D20" s="99"/>
      <c r="E20" s="100"/>
      <c r="F20" s="99"/>
      <c r="G20" s="100"/>
      <c r="H20" s="99"/>
      <c r="I20" s="100"/>
      <c r="J20" s="99"/>
      <c r="K20" s="99"/>
      <c r="L20" s="237"/>
      <c r="M20" s="237"/>
      <c r="N20" s="268">
        <f t="shared" si="0"/>
        <v>11080</v>
      </c>
    </row>
    <row r="21" spans="1:14">
      <c r="A21" s="11" t="s">
        <v>172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7"/>
      <c r="M21" s="237"/>
      <c r="N21" s="268">
        <f t="shared" si="0"/>
        <v>920</v>
      </c>
    </row>
    <row r="22" spans="1:14">
      <c r="A22" s="273" t="s">
        <v>173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7"/>
      <c r="M22" s="237"/>
      <c r="N22" s="268">
        <f t="shared" si="0"/>
        <v>348</v>
      </c>
    </row>
    <row r="23" spans="1:14">
      <c r="A23" s="3" t="s">
        <v>174</v>
      </c>
      <c r="B23" s="93"/>
      <c r="C23" s="93">
        <v>2200</v>
      </c>
      <c r="D23" s="93"/>
      <c r="E23" s="265"/>
      <c r="F23" s="93"/>
      <c r="G23" s="93"/>
      <c r="H23" s="93"/>
      <c r="I23" s="93"/>
      <c r="J23" s="93"/>
      <c r="K23" s="93"/>
      <c r="L23" s="238"/>
      <c r="M23" s="238"/>
      <c r="N23" s="268">
        <f t="shared" si="0"/>
        <v>2200</v>
      </c>
    </row>
    <row r="24" spans="1:14">
      <c r="A24" s="3" t="s">
        <v>175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7"/>
      <c r="M24" s="237"/>
      <c r="N24" s="268">
        <f t="shared" si="0"/>
        <v>250</v>
      </c>
    </row>
    <row r="25" spans="1:14">
      <c r="A25" s="53"/>
      <c r="B25" s="283"/>
      <c r="C25" s="283"/>
      <c r="D25" s="93"/>
      <c r="E25" s="100"/>
      <c r="F25" s="99"/>
      <c r="G25" s="100"/>
      <c r="H25" s="99"/>
      <c r="I25" s="100"/>
      <c r="J25" s="99"/>
      <c r="K25" s="99"/>
      <c r="L25" s="237"/>
      <c r="M25" s="237"/>
      <c r="N25" s="268">
        <f>SUM(D25:M25)</f>
        <v>0</v>
      </c>
    </row>
    <row r="26" spans="1:14">
      <c r="A26" s="53"/>
      <c r="B26" s="283"/>
      <c r="C26" s="283"/>
      <c r="D26" s="93"/>
      <c r="E26" s="99"/>
      <c r="F26" s="99"/>
      <c r="G26" s="100"/>
      <c r="H26" s="99"/>
      <c r="I26" s="100"/>
      <c r="J26" s="99"/>
      <c r="K26" s="99"/>
      <c r="L26" s="237"/>
      <c r="M26" s="237"/>
      <c r="N26" s="268">
        <f>SUM(D26:M26)</f>
        <v>0</v>
      </c>
    </row>
    <row r="27" spans="1:14">
      <c r="A27" s="53"/>
      <c r="B27" s="283"/>
      <c r="C27" s="283"/>
      <c r="D27" s="93"/>
      <c r="E27" s="99"/>
      <c r="F27" s="99"/>
      <c r="G27" s="100"/>
      <c r="H27" s="99"/>
      <c r="I27" s="100"/>
      <c r="J27" s="99"/>
      <c r="K27" s="99"/>
      <c r="L27" s="237"/>
      <c r="M27" s="237"/>
      <c r="N27" s="268">
        <f>SUM(D27:M27)</f>
        <v>0</v>
      </c>
    </row>
    <row r="28" spans="1:14">
      <c r="A28" s="4"/>
      <c r="B28" s="93"/>
      <c r="C28" s="93"/>
      <c r="D28" s="93"/>
      <c r="E28" s="93"/>
      <c r="F28" s="93"/>
      <c r="G28" s="181"/>
      <c r="H28" s="93"/>
      <c r="I28" s="93"/>
      <c r="J28" s="93"/>
      <c r="K28" s="93"/>
      <c r="L28" s="238"/>
      <c r="M28" s="238"/>
      <c r="N28" s="268">
        <f t="shared" ref="N28:N38" si="1">SUM(B28:M28)</f>
        <v>0</v>
      </c>
    </row>
    <row r="29" spans="1:14">
      <c r="A29" s="3"/>
      <c r="B29" s="93"/>
      <c r="C29" s="93"/>
      <c r="D29" s="93"/>
      <c r="E29" s="93"/>
      <c r="F29" s="93"/>
      <c r="G29" s="181"/>
      <c r="H29" s="93"/>
      <c r="I29" s="93"/>
      <c r="J29" s="93"/>
      <c r="K29" s="93"/>
      <c r="L29" s="238"/>
      <c r="M29" s="238"/>
      <c r="N29" s="268">
        <f t="shared" si="1"/>
        <v>0</v>
      </c>
    </row>
    <row r="30" spans="1:14">
      <c r="A30" s="3"/>
      <c r="B30" s="93"/>
      <c r="C30" s="93"/>
      <c r="D30" s="93"/>
      <c r="E30" s="93"/>
      <c r="F30" s="93"/>
      <c r="G30" s="181"/>
      <c r="H30" s="93"/>
      <c r="I30" s="93"/>
      <c r="J30" s="93"/>
      <c r="K30" s="93"/>
      <c r="L30" s="238"/>
      <c r="M30" s="238"/>
      <c r="N30" s="268">
        <f t="shared" si="1"/>
        <v>0</v>
      </c>
    </row>
    <row r="31" spans="1:14">
      <c r="A31" s="215"/>
      <c r="B31" s="93"/>
      <c r="C31" s="93"/>
      <c r="D31" s="93"/>
      <c r="E31" s="280"/>
      <c r="F31" s="93"/>
      <c r="G31" s="181"/>
      <c r="H31" s="93"/>
      <c r="I31" s="93"/>
      <c r="J31" s="93"/>
      <c r="K31" s="93"/>
      <c r="L31" s="238"/>
      <c r="M31" s="238"/>
      <c r="N31" s="268">
        <f t="shared" si="1"/>
        <v>0</v>
      </c>
    </row>
    <row r="32" spans="1:14">
      <c r="A32" s="3"/>
      <c r="B32" s="93"/>
      <c r="C32" s="93"/>
      <c r="D32" s="93"/>
      <c r="E32" s="93"/>
      <c r="F32" s="93"/>
      <c r="G32" s="181"/>
      <c r="H32" s="93"/>
      <c r="I32" s="93"/>
      <c r="J32" s="93"/>
      <c r="K32" s="93"/>
      <c r="L32" s="238"/>
      <c r="M32" s="238"/>
      <c r="N32" s="268">
        <f t="shared" si="1"/>
        <v>0</v>
      </c>
    </row>
    <row r="33" spans="1:14">
      <c r="A33" s="206"/>
      <c r="B33" s="93"/>
      <c r="C33" s="93"/>
      <c r="D33" s="93"/>
      <c r="E33" s="93"/>
      <c r="F33" s="93"/>
      <c r="G33" s="181"/>
      <c r="H33" s="93"/>
      <c r="I33" s="93"/>
      <c r="J33" s="93"/>
      <c r="K33" s="93"/>
      <c r="L33" s="238"/>
      <c r="M33" s="238"/>
      <c r="N33" s="268">
        <f t="shared" si="1"/>
        <v>0</v>
      </c>
    </row>
    <row r="34" spans="1:14">
      <c r="A34" s="206"/>
      <c r="B34" s="93"/>
      <c r="C34" s="93"/>
      <c r="D34" s="93"/>
      <c r="E34" s="93"/>
      <c r="F34" s="93"/>
      <c r="G34" s="181"/>
      <c r="H34" s="93"/>
      <c r="I34" s="93"/>
      <c r="J34" s="93"/>
      <c r="K34" s="93"/>
      <c r="L34" s="238"/>
      <c r="M34" s="238"/>
      <c r="N34" s="268">
        <f t="shared" si="1"/>
        <v>0</v>
      </c>
    </row>
    <row r="35" spans="1:14">
      <c r="A35" s="215"/>
      <c r="B35" s="93"/>
      <c r="C35" s="93"/>
      <c r="D35" s="93"/>
      <c r="E35" s="265"/>
      <c r="F35" s="93"/>
      <c r="G35" s="181"/>
      <c r="H35" s="93"/>
      <c r="I35" s="93"/>
      <c r="J35" s="93"/>
      <c r="K35" s="93"/>
      <c r="L35" s="238"/>
      <c r="M35" s="93"/>
      <c r="N35" s="268">
        <f t="shared" si="1"/>
        <v>0</v>
      </c>
    </row>
    <row r="36" spans="1:14">
      <c r="A36" s="215"/>
      <c r="B36" s="93"/>
      <c r="C36" s="93"/>
      <c r="D36" s="93"/>
      <c r="E36" s="265"/>
      <c r="F36" s="93"/>
      <c r="G36" s="181"/>
      <c r="H36" s="93"/>
      <c r="I36" s="93"/>
      <c r="J36" s="93"/>
      <c r="K36" s="93"/>
      <c r="L36" s="238"/>
      <c r="M36" s="93"/>
      <c r="N36" s="268">
        <f t="shared" si="1"/>
        <v>0</v>
      </c>
    </row>
    <row r="37" spans="1:14">
      <c r="A37" s="3"/>
      <c r="B37" s="93"/>
      <c r="C37" s="93"/>
      <c r="D37" s="93"/>
      <c r="E37" s="265"/>
      <c r="F37" s="93"/>
      <c r="G37" s="181"/>
      <c r="H37" s="93"/>
      <c r="I37" s="93"/>
      <c r="J37" s="93"/>
      <c r="K37" s="93"/>
      <c r="L37" s="238"/>
      <c r="M37" s="238"/>
      <c r="N37" s="268">
        <f t="shared" si="1"/>
        <v>0</v>
      </c>
    </row>
    <row r="38" spans="1:14">
      <c r="A38" s="3"/>
      <c r="B38" s="93"/>
      <c r="C38" s="93"/>
      <c r="D38" s="93"/>
      <c r="E38" s="265"/>
      <c r="F38" s="93"/>
      <c r="G38" s="181"/>
      <c r="H38" s="93"/>
      <c r="I38" s="93"/>
      <c r="J38" s="93"/>
      <c r="K38" s="93"/>
      <c r="L38" s="238"/>
      <c r="M38" s="238"/>
      <c r="N38" s="268">
        <f t="shared" si="1"/>
        <v>0</v>
      </c>
    </row>
    <row r="39" spans="1:14">
      <c r="A39" s="215"/>
      <c r="B39" s="93"/>
      <c r="C39" s="93"/>
      <c r="D39" s="93"/>
      <c r="E39" s="93"/>
      <c r="F39" s="93"/>
      <c r="G39" s="181"/>
      <c r="H39" s="93"/>
      <c r="I39" s="93"/>
      <c r="J39" s="93"/>
      <c r="K39" s="93"/>
      <c r="L39" s="238"/>
      <c r="M39" s="238"/>
      <c r="N39" s="268">
        <f t="shared" ref="N39:N72" si="2">SUM(B39:M39)</f>
        <v>0</v>
      </c>
    </row>
    <row r="40" spans="1:14">
      <c r="A40" s="215"/>
      <c r="B40" s="93"/>
      <c r="C40" s="93"/>
      <c r="D40" s="93"/>
      <c r="E40" s="99"/>
      <c r="F40" s="99"/>
      <c r="G40" s="100"/>
      <c r="H40" s="99"/>
      <c r="I40" s="100"/>
      <c r="J40" s="99"/>
      <c r="K40" s="99"/>
      <c r="L40" s="237"/>
      <c r="M40" s="237"/>
      <c r="N40" s="268">
        <f t="shared" si="2"/>
        <v>0</v>
      </c>
    </row>
    <row r="41" spans="1:14">
      <c r="A41" s="215"/>
      <c r="B41" s="93"/>
      <c r="C41" s="93"/>
      <c r="D41" s="93"/>
      <c r="E41" s="93"/>
      <c r="F41" s="93"/>
      <c r="G41" s="181"/>
      <c r="H41" s="93"/>
      <c r="I41" s="93"/>
      <c r="J41" s="93"/>
      <c r="K41" s="93"/>
      <c r="L41" s="238"/>
      <c r="M41" s="238"/>
      <c r="N41" s="268">
        <f t="shared" si="2"/>
        <v>0</v>
      </c>
    </row>
    <row r="42" spans="1:14">
      <c r="A42" s="3"/>
      <c r="B42" s="93"/>
      <c r="C42" s="93"/>
      <c r="D42" s="93"/>
      <c r="E42" s="265"/>
      <c r="F42" s="93"/>
      <c r="G42" s="181"/>
      <c r="H42" s="93"/>
      <c r="I42" s="93"/>
      <c r="J42" s="93"/>
      <c r="K42" s="93"/>
      <c r="L42" s="238"/>
      <c r="M42" s="238"/>
      <c r="N42" s="268">
        <f t="shared" si="2"/>
        <v>0</v>
      </c>
    </row>
    <row r="43" spans="1:14">
      <c r="A43" s="3"/>
      <c r="B43" s="93"/>
      <c r="C43" s="93"/>
      <c r="D43" s="93"/>
      <c r="E43" s="93"/>
      <c r="F43" s="93"/>
      <c r="G43" s="181"/>
      <c r="H43" s="93"/>
      <c r="I43" s="93"/>
      <c r="J43" s="93"/>
      <c r="K43" s="93"/>
      <c r="L43" s="238"/>
      <c r="M43" s="238"/>
      <c r="N43" s="268">
        <f t="shared" si="2"/>
        <v>0</v>
      </c>
    </row>
    <row r="44" spans="1:14">
      <c r="A44" s="207"/>
      <c r="B44" s="93"/>
      <c r="C44" s="93"/>
      <c r="D44" s="93"/>
      <c r="E44" s="93"/>
      <c r="F44" s="93"/>
      <c r="G44" s="181"/>
      <c r="H44" s="93"/>
      <c r="I44" s="93"/>
      <c r="J44" s="93"/>
      <c r="K44" s="93"/>
      <c r="L44" s="238"/>
      <c r="M44" s="238"/>
      <c r="N44" s="268">
        <f t="shared" si="2"/>
        <v>0</v>
      </c>
    </row>
    <row r="45" spans="1:14">
      <c r="A45" s="207"/>
      <c r="B45" s="93"/>
      <c r="C45" s="93"/>
      <c r="D45" s="93"/>
      <c r="E45" s="93"/>
      <c r="F45" s="93"/>
      <c r="G45" s="181"/>
      <c r="H45" s="93"/>
      <c r="I45" s="93"/>
      <c r="J45" s="93"/>
      <c r="K45" s="93"/>
      <c r="L45" s="238"/>
      <c r="M45" s="238"/>
      <c r="N45" s="268">
        <f t="shared" si="2"/>
        <v>0</v>
      </c>
    </row>
    <row r="46" spans="1:14">
      <c r="A46" s="3"/>
      <c r="B46" s="93"/>
      <c r="C46" s="93"/>
      <c r="D46" s="93"/>
      <c r="E46" s="93"/>
      <c r="F46" s="93"/>
      <c r="G46" s="181"/>
      <c r="H46" s="93"/>
      <c r="I46" s="93"/>
      <c r="J46" s="93"/>
      <c r="K46" s="93"/>
      <c r="L46" s="238"/>
      <c r="M46" s="238"/>
      <c r="N46" s="268">
        <f t="shared" si="2"/>
        <v>0</v>
      </c>
    </row>
    <row r="47" spans="1:14">
      <c r="A47" s="3"/>
      <c r="B47" s="93"/>
      <c r="C47" s="93"/>
      <c r="D47" s="93"/>
      <c r="E47" s="93"/>
      <c r="F47" s="93"/>
      <c r="G47" s="181"/>
      <c r="H47" s="93"/>
      <c r="I47" s="93"/>
      <c r="J47" s="93"/>
      <c r="K47" s="93"/>
      <c r="L47" s="238"/>
      <c r="M47" s="238"/>
      <c r="N47" s="268">
        <f t="shared" si="2"/>
        <v>0</v>
      </c>
    </row>
    <row r="48" spans="1:14">
      <c r="A48" s="3"/>
      <c r="B48" s="93"/>
      <c r="C48" s="93"/>
      <c r="D48" s="93"/>
      <c r="E48" s="265"/>
      <c r="F48" s="93"/>
      <c r="G48" s="181"/>
      <c r="H48" s="93"/>
      <c r="I48" s="93"/>
      <c r="J48" s="93"/>
      <c r="K48" s="93"/>
      <c r="L48" s="238"/>
      <c r="M48" s="238"/>
      <c r="N48" s="268">
        <f t="shared" si="2"/>
        <v>0</v>
      </c>
    </row>
    <row r="49" spans="1:14">
      <c r="A49" s="3"/>
      <c r="B49" s="93"/>
      <c r="C49" s="93"/>
      <c r="D49" s="93"/>
      <c r="E49" s="265"/>
      <c r="F49" s="93"/>
      <c r="G49" s="181"/>
      <c r="H49" s="93"/>
      <c r="I49" s="93"/>
      <c r="J49" s="93"/>
      <c r="K49" s="93"/>
      <c r="L49" s="238"/>
      <c r="M49" s="93"/>
      <c r="N49" s="268">
        <f t="shared" si="2"/>
        <v>0</v>
      </c>
    </row>
    <row r="50" spans="1:14">
      <c r="A50" s="215"/>
      <c r="B50" s="93"/>
      <c r="C50" s="93"/>
      <c r="D50" s="93"/>
      <c r="E50" s="93"/>
      <c r="F50" s="93"/>
      <c r="G50" s="181"/>
      <c r="H50" s="93"/>
      <c r="I50" s="93"/>
      <c r="J50" s="93"/>
      <c r="K50" s="93"/>
      <c r="L50" s="238"/>
      <c r="M50" s="93"/>
      <c r="N50" s="268">
        <f t="shared" si="2"/>
        <v>0</v>
      </c>
    </row>
    <row r="51" spans="1:14">
      <c r="A51" s="3"/>
      <c r="B51" s="93"/>
      <c r="C51" s="93"/>
      <c r="D51" s="93"/>
      <c r="E51" s="265"/>
      <c r="F51" s="93"/>
      <c r="G51" s="181"/>
      <c r="H51" s="93"/>
      <c r="I51" s="93"/>
      <c r="J51" s="93"/>
      <c r="K51" s="93"/>
      <c r="L51" s="238"/>
      <c r="M51" s="238"/>
      <c r="N51" s="268">
        <f t="shared" si="2"/>
        <v>0</v>
      </c>
    </row>
    <row r="52" spans="1:14">
      <c r="A52" s="3"/>
      <c r="B52" s="93"/>
      <c r="C52" s="93"/>
      <c r="D52" s="93"/>
      <c r="E52" s="265"/>
      <c r="F52" s="93"/>
      <c r="G52" s="181"/>
      <c r="H52" s="93"/>
      <c r="I52" s="93"/>
      <c r="J52" s="93"/>
      <c r="K52" s="93"/>
      <c r="L52" s="238"/>
      <c r="M52" s="93"/>
      <c r="N52" s="268">
        <f t="shared" si="2"/>
        <v>0</v>
      </c>
    </row>
    <row r="53" spans="1:14">
      <c r="A53" s="215"/>
      <c r="B53" s="93"/>
      <c r="C53" s="93"/>
      <c r="D53" s="93"/>
      <c r="E53" s="93"/>
      <c r="F53" s="93"/>
      <c r="G53" s="181"/>
      <c r="H53" s="93"/>
      <c r="I53" s="93"/>
      <c r="J53" s="93"/>
      <c r="K53" s="93"/>
      <c r="L53" s="238"/>
      <c r="M53" s="238"/>
      <c r="N53" s="268">
        <f t="shared" si="2"/>
        <v>0</v>
      </c>
    </row>
    <row r="54" spans="1:14">
      <c r="A54" s="215"/>
      <c r="B54" s="93"/>
      <c r="C54" s="93"/>
      <c r="D54" s="93"/>
      <c r="E54" s="93"/>
      <c r="F54" s="93"/>
      <c r="G54" s="181"/>
      <c r="H54" s="93"/>
      <c r="I54" s="93"/>
      <c r="J54" s="93"/>
      <c r="K54" s="93"/>
      <c r="L54" s="238"/>
      <c r="M54" s="238"/>
      <c r="N54" s="268">
        <f t="shared" si="2"/>
        <v>0</v>
      </c>
    </row>
    <row r="55" spans="1:14">
      <c r="A55" s="215"/>
      <c r="B55" s="93"/>
      <c r="C55" s="93"/>
      <c r="D55" s="93"/>
      <c r="E55" s="93"/>
      <c r="F55" s="93"/>
      <c r="G55" s="181"/>
      <c r="H55" s="93"/>
      <c r="I55" s="93"/>
      <c r="J55" s="93"/>
      <c r="K55" s="93"/>
      <c r="L55" s="238"/>
      <c r="M55" s="238"/>
      <c r="N55" s="268">
        <f t="shared" si="2"/>
        <v>0</v>
      </c>
    </row>
    <row r="56" spans="1:14">
      <c r="A56" s="215"/>
      <c r="B56" s="93"/>
      <c r="C56" s="93"/>
      <c r="D56" s="93"/>
      <c r="E56" s="93"/>
      <c r="F56" s="93"/>
      <c r="G56" s="181"/>
      <c r="H56" s="93"/>
      <c r="I56" s="93"/>
      <c r="J56" s="93"/>
      <c r="K56" s="93"/>
      <c r="L56" s="238"/>
      <c r="M56" s="238"/>
      <c r="N56" s="268">
        <f t="shared" si="2"/>
        <v>0</v>
      </c>
    </row>
    <row r="57" spans="1:14">
      <c r="A57" s="215"/>
      <c r="B57" s="93"/>
      <c r="C57" s="93"/>
      <c r="D57" s="93"/>
      <c r="E57" s="93"/>
      <c r="F57" s="93"/>
      <c r="G57" s="181"/>
      <c r="H57" s="93"/>
      <c r="I57" s="93"/>
      <c r="J57" s="93"/>
      <c r="K57" s="93"/>
      <c r="L57" s="238"/>
      <c r="M57" s="238"/>
      <c r="N57" s="268">
        <f t="shared" si="2"/>
        <v>0</v>
      </c>
    </row>
    <row r="58" spans="1:14">
      <c r="A58" s="215"/>
      <c r="B58" s="93"/>
      <c r="C58" s="93"/>
      <c r="D58" s="93"/>
      <c r="E58" s="93"/>
      <c r="F58" s="93"/>
      <c r="G58" s="181"/>
      <c r="H58" s="93"/>
      <c r="I58" s="93"/>
      <c r="J58" s="93"/>
      <c r="K58" s="93"/>
      <c r="L58" s="238"/>
      <c r="M58" s="93"/>
      <c r="N58" s="268">
        <f t="shared" si="2"/>
        <v>0</v>
      </c>
    </row>
    <row r="59" spans="1:14">
      <c r="A59" s="215"/>
      <c r="B59" s="93"/>
      <c r="C59" s="93"/>
      <c r="D59" s="93"/>
      <c r="E59" s="93"/>
      <c r="F59" s="93"/>
      <c r="G59" s="181"/>
      <c r="H59" s="93"/>
      <c r="I59" s="93"/>
      <c r="J59" s="93"/>
      <c r="K59" s="93"/>
      <c r="L59" s="238"/>
      <c r="M59" s="93"/>
      <c r="N59" s="268">
        <f t="shared" si="2"/>
        <v>0</v>
      </c>
    </row>
    <row r="60" spans="1:14">
      <c r="A60" s="215"/>
      <c r="B60" s="93"/>
      <c r="C60" s="93"/>
      <c r="D60" s="93"/>
      <c r="E60" s="93"/>
      <c r="F60" s="93"/>
      <c r="G60" s="181"/>
      <c r="H60" s="93"/>
      <c r="I60" s="93"/>
      <c r="J60" s="93"/>
      <c r="K60" s="93"/>
      <c r="L60" s="238"/>
      <c r="M60" s="93"/>
      <c r="N60" s="268">
        <f t="shared" si="2"/>
        <v>0</v>
      </c>
    </row>
    <row r="61" spans="1:14">
      <c r="A61" s="4"/>
      <c r="B61" s="93"/>
      <c r="C61" s="93"/>
      <c r="D61" s="93"/>
      <c r="E61" s="93"/>
      <c r="F61" s="93"/>
      <c r="G61" s="181"/>
      <c r="H61" s="93"/>
      <c r="I61" s="93"/>
      <c r="J61" s="93"/>
      <c r="K61" s="93"/>
      <c r="L61" s="238"/>
      <c r="M61" s="238"/>
      <c r="N61" s="268">
        <f t="shared" si="2"/>
        <v>0</v>
      </c>
    </row>
    <row r="62" spans="1:14">
      <c r="A62" s="215"/>
      <c r="B62" s="93"/>
      <c r="C62" s="93"/>
      <c r="D62" s="93"/>
      <c r="E62" s="93"/>
      <c r="F62" s="93"/>
      <c r="G62" s="181"/>
      <c r="H62" s="93"/>
      <c r="I62" s="93"/>
      <c r="J62" s="93"/>
      <c r="K62" s="93"/>
      <c r="L62" s="238"/>
      <c r="M62" s="238"/>
      <c r="N62" s="268">
        <f t="shared" si="2"/>
        <v>0</v>
      </c>
    </row>
    <row r="63" spans="1:14">
      <c r="A63" s="215"/>
      <c r="B63" s="93"/>
      <c r="C63" s="93"/>
      <c r="D63" s="93"/>
      <c r="E63" s="93"/>
      <c r="F63" s="93"/>
      <c r="G63" s="181"/>
      <c r="H63" s="93"/>
      <c r="I63" s="93"/>
      <c r="J63" s="93"/>
      <c r="K63" s="93"/>
      <c r="L63" s="238"/>
      <c r="M63" s="238"/>
      <c r="N63" s="268">
        <f t="shared" si="2"/>
        <v>0</v>
      </c>
    </row>
    <row r="64" spans="1:14">
      <c r="A64" s="3"/>
      <c r="B64" s="93"/>
      <c r="C64" s="93"/>
      <c r="D64" s="93"/>
      <c r="E64" s="93"/>
      <c r="F64" s="93"/>
      <c r="G64" s="181"/>
      <c r="H64" s="93"/>
      <c r="I64" s="93"/>
      <c r="J64" s="93"/>
      <c r="K64" s="93"/>
      <c r="L64" s="238"/>
      <c r="M64" s="238"/>
      <c r="N64" s="268">
        <f t="shared" si="2"/>
        <v>0</v>
      </c>
    </row>
    <row r="65" spans="1:14">
      <c r="A65" s="4"/>
      <c r="B65" s="93"/>
      <c r="C65" s="93"/>
      <c r="D65" s="93"/>
      <c r="E65" s="93"/>
      <c r="F65" s="93"/>
      <c r="G65" s="181"/>
      <c r="H65" s="93"/>
      <c r="I65" s="93"/>
      <c r="J65" s="93"/>
      <c r="K65" s="93"/>
      <c r="L65" s="238"/>
      <c r="M65" s="238"/>
      <c r="N65" s="268">
        <f t="shared" si="2"/>
        <v>0</v>
      </c>
    </row>
    <row r="66" spans="1:14">
      <c r="A66" s="3"/>
      <c r="B66" s="93"/>
      <c r="C66" s="93"/>
      <c r="D66" s="93"/>
      <c r="E66" s="93"/>
      <c r="F66" s="93"/>
      <c r="G66" s="181"/>
      <c r="H66" s="93"/>
      <c r="I66" s="93"/>
      <c r="J66" s="93"/>
      <c r="K66" s="93"/>
      <c r="L66" s="238"/>
      <c r="M66" s="238"/>
      <c r="N66" s="268">
        <f t="shared" si="2"/>
        <v>0</v>
      </c>
    </row>
    <row r="67" spans="1:14">
      <c r="A67" s="215"/>
      <c r="B67" s="93"/>
      <c r="C67" s="93"/>
      <c r="D67" s="93"/>
      <c r="E67" s="280"/>
      <c r="F67" s="93"/>
      <c r="G67" s="181"/>
      <c r="H67" s="93"/>
      <c r="I67" s="93"/>
      <c r="J67" s="93"/>
      <c r="K67" s="93"/>
      <c r="L67" s="238"/>
      <c r="M67" s="238"/>
      <c r="N67" s="268">
        <f t="shared" si="2"/>
        <v>0</v>
      </c>
    </row>
    <row r="68" spans="1:14">
      <c r="A68" s="3"/>
      <c r="B68" s="93"/>
      <c r="C68" s="93"/>
      <c r="D68" s="93"/>
      <c r="E68" s="265"/>
      <c r="F68" s="93"/>
      <c r="G68" s="181"/>
      <c r="H68" s="93"/>
      <c r="I68" s="93"/>
      <c r="J68" s="93"/>
      <c r="K68" s="93"/>
      <c r="L68" s="238"/>
      <c r="M68" s="238"/>
      <c r="N68" s="268">
        <f t="shared" si="2"/>
        <v>0</v>
      </c>
    </row>
    <row r="69" spans="1:14">
      <c r="A69" s="3"/>
      <c r="B69" s="93"/>
      <c r="C69" s="93"/>
      <c r="D69" s="93"/>
      <c r="E69" s="93"/>
      <c r="F69" s="93"/>
      <c r="G69" s="181"/>
      <c r="H69" s="93"/>
      <c r="I69" s="93"/>
      <c r="J69" s="93"/>
      <c r="K69" s="93"/>
      <c r="L69" s="238"/>
      <c r="M69" s="238"/>
      <c r="N69" s="268">
        <f t="shared" si="2"/>
        <v>0</v>
      </c>
    </row>
    <row r="70" spans="1:14">
      <c r="A70" s="11"/>
      <c r="B70" s="99"/>
      <c r="C70" s="99"/>
      <c r="D70" s="99"/>
      <c r="E70" s="279"/>
      <c r="F70" s="99"/>
      <c r="G70" s="99"/>
      <c r="H70" s="99"/>
      <c r="I70" s="99"/>
      <c r="J70" s="99"/>
      <c r="K70" s="99"/>
      <c r="L70" s="237"/>
      <c r="M70" s="237"/>
      <c r="N70" s="268">
        <f>SUM(B70:M70)</f>
        <v>0</v>
      </c>
    </row>
    <row r="71" spans="1:14">
      <c r="A71" s="11"/>
      <c r="B71" s="99"/>
      <c r="C71" s="99"/>
      <c r="D71" s="99"/>
      <c r="E71" s="279"/>
      <c r="F71" s="99"/>
      <c r="G71" s="99"/>
      <c r="H71" s="99"/>
      <c r="I71" s="99"/>
      <c r="J71" s="99"/>
      <c r="K71" s="99"/>
      <c r="L71" s="237"/>
      <c r="M71" s="237"/>
      <c r="N71" s="268">
        <f t="shared" si="2"/>
        <v>0</v>
      </c>
    </row>
    <row r="72" spans="1:14">
      <c r="A72" s="53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68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49870.3</v>
      </c>
      <c r="D73" s="224">
        <f t="shared" si="3"/>
        <v>2000</v>
      </c>
      <c r="E73" s="224">
        <f t="shared" si="3"/>
        <v>0</v>
      </c>
      <c r="F73" s="224">
        <f t="shared" si="3"/>
        <v>0</v>
      </c>
      <c r="G73" s="224">
        <f t="shared" si="3"/>
        <v>0</v>
      </c>
      <c r="H73" s="224">
        <f t="shared" si="3"/>
        <v>0</v>
      </c>
      <c r="I73" s="224">
        <f t="shared" si="3"/>
        <v>0</v>
      </c>
      <c r="J73" s="224">
        <f t="shared" si="3"/>
        <v>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9">
        <f t="shared" si="3"/>
        <v>108648.51</v>
      </c>
    </row>
    <row r="74" spans="1:14">
      <c r="N74" s="270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A5" sqref="A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8"/>
      <c r="M3" s="238"/>
      <c r="N3" s="29">
        <f t="shared" ref="N3:N8" si="0">SUM(B3:M3)</f>
        <v>6794</v>
      </c>
    </row>
    <row r="4" spans="1:14">
      <c r="A4" s="190" t="s">
        <v>162</v>
      </c>
      <c r="B4" s="93">
        <v>3900</v>
      </c>
      <c r="C4" s="93"/>
      <c r="D4" s="93"/>
      <c r="E4" s="93"/>
      <c r="F4" s="93"/>
      <c r="G4" s="93"/>
      <c r="H4" s="93"/>
      <c r="I4" s="93"/>
      <c r="J4" s="93"/>
      <c r="K4" s="93"/>
      <c r="L4" s="238"/>
      <c r="M4" s="238"/>
      <c r="N4" s="29">
        <f t="shared" si="0"/>
        <v>3900</v>
      </c>
    </row>
    <row r="5" spans="1:14">
      <c r="A5" s="200" t="s">
        <v>108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29">
        <f t="shared" si="0"/>
        <v>0</v>
      </c>
    </row>
    <row r="6" spans="1:14">
      <c r="A6" s="190"/>
      <c r="B6" s="93"/>
      <c r="C6" s="93"/>
      <c r="D6" s="93"/>
      <c r="E6" s="93"/>
      <c r="F6" s="93"/>
      <c r="G6" s="93"/>
      <c r="H6" s="93"/>
      <c r="I6" s="93"/>
      <c r="J6" s="93"/>
      <c r="K6" s="93"/>
      <c r="L6" s="238"/>
      <c r="M6" s="238"/>
      <c r="N6" s="29">
        <f t="shared" si="0"/>
        <v>0</v>
      </c>
    </row>
    <row r="7" spans="1:14">
      <c r="A7" s="240"/>
      <c r="B7" s="93"/>
      <c r="C7" s="93"/>
      <c r="D7" s="93"/>
      <c r="E7" s="93"/>
      <c r="F7" s="93"/>
      <c r="G7" s="93"/>
      <c r="H7" s="93"/>
      <c r="I7" s="93"/>
      <c r="J7" s="93"/>
      <c r="K7" s="242"/>
      <c r="L7" s="238"/>
      <c r="M7" s="238"/>
      <c r="N7" s="29">
        <f t="shared" si="0"/>
        <v>0</v>
      </c>
    </row>
    <row r="8" spans="1:14">
      <c r="A8" s="56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0</v>
      </c>
      <c r="E10" s="230">
        <f t="shared" si="1"/>
        <v>0</v>
      </c>
      <c r="F10" s="230">
        <f t="shared" si="1"/>
        <v>0</v>
      </c>
      <c r="G10" s="230">
        <f t="shared" si="1"/>
        <v>0</v>
      </c>
      <c r="H10" s="230">
        <f t="shared" si="1"/>
        <v>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10694</v>
      </c>
    </row>
    <row r="12" spans="1:14">
      <c r="N12" s="235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8"/>
  <sheetViews>
    <sheetView workbookViewId="0">
      <selection activeCell="D6" sqref="D6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161</v>
      </c>
      <c r="B3" s="29"/>
      <c r="C3" s="29">
        <v>2000</v>
      </c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>SUM(B4:M4)</f>
        <v>4000</v>
      </c>
    </row>
    <row r="5" spans="1:14">
      <c r="A5" s="190" t="s">
        <v>112</v>
      </c>
      <c r="B5" s="93">
        <v>5000</v>
      </c>
      <c r="C5" s="93">
        <f>5195.7+5000</f>
        <v>10195.700000000001</v>
      </c>
      <c r="D5" s="93">
        <v>5000</v>
      </c>
      <c r="E5" s="93"/>
      <c r="F5" s="93"/>
      <c r="G5" s="93"/>
      <c r="H5" s="93"/>
      <c r="I5" s="93"/>
      <c r="J5" s="93"/>
      <c r="K5" s="93"/>
      <c r="L5" s="238"/>
      <c r="M5" s="238"/>
      <c r="N5" s="32">
        <f>SUM(B5:M5)</f>
        <v>20195.7</v>
      </c>
    </row>
    <row r="6" spans="1:14">
      <c r="A6" s="217" t="s">
        <v>14</v>
      </c>
      <c r="B6" s="230">
        <f t="shared" ref="B6:N6" si="0">SUM(B4:B5)</f>
        <v>7000</v>
      </c>
      <c r="C6" s="231">
        <f t="shared" si="0"/>
        <v>12195.7</v>
      </c>
      <c r="D6" s="231">
        <f t="shared" si="0"/>
        <v>5000</v>
      </c>
      <c r="E6" s="231">
        <f t="shared" si="0"/>
        <v>0</v>
      </c>
      <c r="F6" s="231">
        <f t="shared" si="0"/>
        <v>0</v>
      </c>
      <c r="G6" s="231">
        <f t="shared" si="0"/>
        <v>0</v>
      </c>
      <c r="H6" s="231">
        <f t="shared" si="0"/>
        <v>0</v>
      </c>
      <c r="I6" s="231">
        <f t="shared" si="0"/>
        <v>0</v>
      </c>
      <c r="J6" s="231">
        <f t="shared" si="0"/>
        <v>0</v>
      </c>
      <c r="K6" s="231">
        <f t="shared" si="0"/>
        <v>0</v>
      </c>
      <c r="L6" s="231">
        <f t="shared" si="0"/>
        <v>0</v>
      </c>
      <c r="M6" s="231">
        <f t="shared" si="0"/>
        <v>0</v>
      </c>
      <c r="N6" s="231">
        <f t="shared" si="0"/>
        <v>24195.7</v>
      </c>
    </row>
    <row r="8" spans="1:14">
      <c r="N8" s="235">
        <f>SUM(B6:M6)-N6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C4" sqref="C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0.140625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2" t="s">
        <v>4</v>
      </c>
      <c r="F2" s="32" t="s">
        <v>5</v>
      </c>
      <c r="G2" s="332" t="s">
        <v>6</v>
      </c>
      <c r="H2" s="32" t="s">
        <v>7</v>
      </c>
      <c r="I2" s="3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/>
      <c r="E3" s="88"/>
      <c r="F3" s="88"/>
      <c r="G3" s="88"/>
      <c r="H3" s="88"/>
      <c r="I3" s="180"/>
      <c r="J3" s="88"/>
      <c r="K3" s="88"/>
      <c r="L3" s="88"/>
      <c r="M3" s="197"/>
      <c r="N3" s="186">
        <f>SUM(B3:M3)</f>
        <v>1063712.3</v>
      </c>
    </row>
    <row r="4" spans="1:14" ht="26.25" customHeight="1">
      <c r="A4" s="212" t="s">
        <v>111</v>
      </c>
      <c r="B4" s="88">
        <f>23008.94+3834.7</f>
        <v>26843.64</v>
      </c>
      <c r="C4" s="88">
        <f>34019.29+35909.78</f>
        <v>69929.070000000007</v>
      </c>
      <c r="D4" s="88"/>
      <c r="E4" s="88"/>
      <c r="F4" s="88"/>
      <c r="G4" s="88"/>
      <c r="H4" s="88"/>
      <c r="I4" s="180"/>
      <c r="J4" s="180"/>
      <c r="K4" s="180"/>
      <c r="L4" s="88"/>
      <c r="M4" s="196"/>
      <c r="N4" s="186">
        <f>SUM(B4:M4)</f>
        <v>96772.71</v>
      </c>
    </row>
    <row r="5" spans="1:14">
      <c r="A5" s="4" t="s">
        <v>98</v>
      </c>
      <c r="B5" s="190">
        <v>30000</v>
      </c>
      <c r="C5" s="190">
        <v>30000</v>
      </c>
      <c r="D5" s="190"/>
      <c r="E5" s="191"/>
      <c r="F5" s="190"/>
      <c r="G5" s="191"/>
      <c r="H5" s="190"/>
      <c r="I5" s="191"/>
      <c r="J5" s="190"/>
      <c r="K5" s="190"/>
      <c r="L5" s="196"/>
      <c r="M5" s="196"/>
      <c r="N5" s="186">
        <f>SUM(B5:M5)</f>
        <v>60000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0</v>
      </c>
      <c r="E6" s="225">
        <f t="shared" ref="E6:M6" si="0">SUM(E3:E5)</f>
        <v>0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1220485.01</v>
      </c>
    </row>
    <row r="8" spans="1:14">
      <c r="N8" s="235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6" customFormat="1" ht="15.75">
      <c r="A10" s="98"/>
      <c r="B10" s="98"/>
      <c r="C10" s="325"/>
      <c r="E10" s="98"/>
      <c r="F10" s="98"/>
      <c r="G10" s="98"/>
      <c r="H10" s="98"/>
      <c r="I10" s="98"/>
      <c r="J10" s="98"/>
      <c r="K10" s="98"/>
      <c r="M10" s="329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C5" sqref="C5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>SUM(B3:M3)</f>
        <v>0</v>
      </c>
    </row>
    <row r="4" spans="1:14">
      <c r="A4" s="213" t="s">
        <v>97</v>
      </c>
      <c r="B4" s="93">
        <v>41513.65</v>
      </c>
      <c r="C4" s="93">
        <v>20663.099999999999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>SUM(B4:M4)</f>
        <v>62176.75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0</v>
      </c>
      <c r="F5" s="224">
        <f t="shared" si="0"/>
        <v>0</v>
      </c>
      <c r="G5" s="224">
        <f t="shared" si="0"/>
        <v>0</v>
      </c>
      <c r="H5" s="224">
        <f t="shared" si="0"/>
        <v>0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62176.75</v>
      </c>
    </row>
    <row r="7" spans="1:14">
      <c r="N7" s="235">
        <f>SUM(B5:M5)-N5</f>
        <v>0</v>
      </c>
    </row>
    <row r="8" spans="1:14">
      <c r="A8" s="327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C4" sqref="C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/>
      <c r="E3" s="190"/>
      <c r="F3" s="190"/>
      <c r="G3" s="190"/>
      <c r="H3" s="190"/>
      <c r="I3" s="190"/>
      <c r="J3" s="190"/>
      <c r="K3" s="190"/>
      <c r="L3" s="190"/>
      <c r="M3" s="190"/>
      <c r="N3" s="6">
        <f>SUM(B3:M3)</f>
        <v>399287.5</v>
      </c>
    </row>
    <row r="4" spans="1:14">
      <c r="A4" s="190" t="s">
        <v>121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">
        <f>SUM(B4:M4)</f>
        <v>0</v>
      </c>
    </row>
    <row r="5" spans="1:14">
      <c r="A5" s="190" t="s">
        <v>92</v>
      </c>
      <c r="B5" s="190">
        <v>500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6"/>
      <c r="N5" s="6">
        <f>SUM(B5:M5)</f>
        <v>500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0</v>
      </c>
      <c r="E6" s="225">
        <f t="shared" si="0"/>
        <v>0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399787.5</v>
      </c>
    </row>
    <row r="8" spans="1:14">
      <c r="N8" s="235">
        <f>SUM(B6:M6)-N6</f>
        <v>0</v>
      </c>
    </row>
    <row r="9" spans="1:14" ht="15.75" hidden="1">
      <c r="A9" s="379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</row>
    <row r="10" spans="1:14" ht="15.75" hidden="1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77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8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</vt:i4>
      </vt:variant>
    </vt:vector>
  </HeadingPairs>
  <TitlesOfParts>
    <vt:vector size="27" baseType="lpstr">
      <vt:lpstr>ВСЕ затраты за 6 мес.</vt:lpstr>
      <vt:lpstr>ВСЕ затраты в 2020-2021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Лицензирование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 в 2020-2021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2021-08-04T13:53:42Z</dcterms:modified>
</cp:coreProperties>
</file>