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D19" i="16"/>
  <c r="D9" i="4"/>
  <c r="D9" i="15"/>
  <c r="D27" i="19"/>
  <c r="D29" i="4"/>
  <c r="D13"/>
  <c r="D11"/>
  <c r="D5" i="16"/>
  <c r="F6" i="2"/>
  <c r="F9"/>
  <c r="D3" i="7"/>
  <c r="D3" i="9"/>
  <c r="D4" i="15"/>
  <c r="D36" i="2"/>
  <c r="D38"/>
  <c r="D40"/>
  <c r="D35"/>
  <c r="B43"/>
  <c r="C11" i="18"/>
  <c r="B11"/>
  <c r="D28" i="2"/>
  <c r="C22" i="19"/>
  <c r="C16"/>
  <c r="C3"/>
  <c r="N5" i="17"/>
  <c r="N6"/>
  <c r="N7"/>
  <c r="C3" i="7"/>
  <c r="C3" i="9"/>
  <c r="N7" i="4"/>
  <c r="C4" i="15"/>
  <c r="C4" i="13"/>
  <c r="C3"/>
  <c r="C4" i="6"/>
  <c r="C22" i="4"/>
  <c r="C5" i="16"/>
  <c r="E6" i="2"/>
  <c r="E9"/>
  <c r="M17" i="23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5"/>
  <c r="N4"/>
  <c r="G1"/>
  <c r="M18" i="22"/>
  <c r="L18"/>
  <c r="K18"/>
  <c r="J18"/>
  <c r="I18"/>
  <c r="H18"/>
  <c r="G18"/>
  <c r="F18"/>
  <c r="E18"/>
  <c r="D18"/>
  <c r="C18"/>
  <c r="B18"/>
  <c r="N17"/>
  <c r="N16"/>
  <c r="N15"/>
  <c r="N14"/>
  <c r="N13"/>
  <c r="N12"/>
  <c r="N11"/>
  <c r="N10"/>
  <c r="N9"/>
  <c r="N8"/>
  <c r="N7"/>
  <c r="N6"/>
  <c r="N5"/>
  <c r="N4"/>
  <c r="N18"/>
  <c r="N20"/>
  <c r="G1"/>
  <c r="M17" i="21"/>
  <c r="L17"/>
  <c r="K17"/>
  <c r="J17"/>
  <c r="I17"/>
  <c r="H17"/>
  <c r="J36" i="2"/>
  <c r="G17" i="21"/>
  <c r="F17"/>
  <c r="E17"/>
  <c r="D17"/>
  <c r="F36" i="2"/>
  <c r="C17" i="21"/>
  <c r="E36" i="2"/>
  <c r="B17" i="21"/>
  <c r="N16"/>
  <c r="N15"/>
  <c r="N14"/>
  <c r="N13"/>
  <c r="N12"/>
  <c r="N11"/>
  <c r="N10"/>
  <c r="N9"/>
  <c r="N8"/>
  <c r="N7"/>
  <c r="N6"/>
  <c r="N5"/>
  <c r="N4"/>
  <c r="G1"/>
  <c r="M66" i="20"/>
  <c r="O33" i="2"/>
  <c r="L66" i="20"/>
  <c r="K66"/>
  <c r="J66"/>
  <c r="I66"/>
  <c r="K33" i="2"/>
  <c r="H66" i="20"/>
  <c r="G66"/>
  <c r="F66"/>
  <c r="E66"/>
  <c r="G33" i="2"/>
  <c r="D66" i="20"/>
  <c r="K31" i="1"/>
  <c r="C66" i="20"/>
  <c r="E33" i="2"/>
  <c r="B66" i="2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"/>
  <c r="N11"/>
  <c r="N10"/>
  <c r="N9"/>
  <c r="N8"/>
  <c r="N5"/>
  <c r="N4"/>
  <c r="N3"/>
  <c r="G1"/>
  <c r="M62" i="19"/>
  <c r="L62"/>
  <c r="K62"/>
  <c r="J62"/>
  <c r="I62"/>
  <c r="H62"/>
  <c r="G62"/>
  <c r="F62"/>
  <c r="E62"/>
  <c r="D62"/>
  <c r="F29" i="2"/>
  <c r="C62" i="19"/>
  <c r="J29" i="1"/>
  <c r="N61" i="1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3"/>
  <c r="N3"/>
  <c r="G1"/>
  <c r="M11" i="18"/>
  <c r="L11"/>
  <c r="K11"/>
  <c r="J11"/>
  <c r="I11"/>
  <c r="H11"/>
  <c r="G11"/>
  <c r="F11"/>
  <c r="E11"/>
  <c r="D11"/>
  <c r="F28" i="2"/>
  <c r="E28"/>
  <c r="N10" i="18"/>
  <c r="N9"/>
  <c r="N8"/>
  <c r="N7"/>
  <c r="N6"/>
  <c r="N5"/>
  <c r="N4"/>
  <c r="G1"/>
  <c r="M44" i="17"/>
  <c r="L44"/>
  <c r="K44"/>
  <c r="J44"/>
  <c r="L27" i="2"/>
  <c r="I44" i="17"/>
  <c r="H44"/>
  <c r="G44"/>
  <c r="F44"/>
  <c r="H27" i="2"/>
  <c r="E44" i="17"/>
  <c r="D44"/>
  <c r="F27" i="2"/>
  <c r="C44" i="17"/>
  <c r="E27" i="2"/>
  <c r="B44" i="17"/>
  <c r="D27" i="2"/>
  <c r="N43" i="17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4"/>
  <c r="G1"/>
  <c r="M46" i="16"/>
  <c r="L46"/>
  <c r="K46"/>
  <c r="M26" i="2"/>
  <c r="J46" i="16"/>
  <c r="I46"/>
  <c r="H46"/>
  <c r="J26" i="2"/>
  <c r="G46" i="16"/>
  <c r="I26" i="2"/>
  <c r="F46" i="16"/>
  <c r="E46"/>
  <c r="D46"/>
  <c r="F26" i="2"/>
  <c r="C46" i="16"/>
  <c r="E26" i="2"/>
  <c r="N45" i="1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B10"/>
  <c r="B46"/>
  <c r="D26" i="2"/>
  <c r="N9" i="16"/>
  <c r="N8"/>
  <c r="N7"/>
  <c r="N6"/>
  <c r="N5"/>
  <c r="N4"/>
  <c r="G1"/>
  <c r="M24" i="15"/>
  <c r="L24"/>
  <c r="K24"/>
  <c r="J24"/>
  <c r="L25" i="2"/>
  <c r="I24" i="15"/>
  <c r="H24"/>
  <c r="G24"/>
  <c r="F24"/>
  <c r="H25" i="2"/>
  <c r="E24" i="15"/>
  <c r="D24"/>
  <c r="F25" i="2"/>
  <c r="C24" i="15"/>
  <c r="B24"/>
  <c r="D25" i="2"/>
  <c r="N23" i="15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31" i="14"/>
  <c r="L31"/>
  <c r="N24" i="2"/>
  <c r="K31" i="14"/>
  <c r="J31"/>
  <c r="L24" i="2"/>
  <c r="I31" i="14"/>
  <c r="H31"/>
  <c r="G31"/>
  <c r="F31"/>
  <c r="H24" i="2"/>
  <c r="E31" i="14"/>
  <c r="D31"/>
  <c r="F24" i="2"/>
  <c r="C31" i="14"/>
  <c r="E24" i="2"/>
  <c r="B31" i="14"/>
  <c r="D24" i="2"/>
  <c r="N30" i="1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13"/>
  <c r="O23" i="2"/>
  <c r="L6" i="13"/>
  <c r="K6"/>
  <c r="J6"/>
  <c r="I6"/>
  <c r="K23" i="2"/>
  <c r="H6" i="13"/>
  <c r="G6"/>
  <c r="F6"/>
  <c r="E6"/>
  <c r="G23" i="2"/>
  <c r="D6" i="13"/>
  <c r="K22" i="1"/>
  <c r="C6" i="13"/>
  <c r="E23" i="2"/>
  <c r="B6" i="13"/>
  <c r="N5"/>
  <c r="N4"/>
  <c r="N3"/>
  <c r="G1"/>
  <c r="M10" i="12"/>
  <c r="L10"/>
  <c r="K10"/>
  <c r="M21" i="2"/>
  <c r="J10" i="12"/>
  <c r="L21" i="2"/>
  <c r="I10" i="12"/>
  <c r="H10"/>
  <c r="G10"/>
  <c r="I21" i="2"/>
  <c r="F10" i="12"/>
  <c r="H21" i="2"/>
  <c r="E10" i="12"/>
  <c r="D10"/>
  <c r="K20" i="1"/>
  <c r="C10" i="12"/>
  <c r="E21" i="2"/>
  <c r="B10" i="12"/>
  <c r="D21" i="2"/>
  <c r="N9" i="12"/>
  <c r="N8"/>
  <c r="N7"/>
  <c r="N6"/>
  <c r="N5"/>
  <c r="N4"/>
  <c r="N3"/>
  <c r="G1"/>
  <c r="M7" i="11"/>
  <c r="O22" i="2"/>
  <c r="L7" i="11"/>
  <c r="K7"/>
  <c r="J7"/>
  <c r="I7"/>
  <c r="K22" i="2"/>
  <c r="H7" i="11"/>
  <c r="G7"/>
  <c r="F7"/>
  <c r="E7"/>
  <c r="G22" i="2"/>
  <c r="D7" i="11"/>
  <c r="C7"/>
  <c r="B7"/>
  <c r="N6"/>
  <c r="N5"/>
  <c r="N4"/>
  <c r="G1"/>
  <c r="M27" i="10"/>
  <c r="O20" i="2"/>
  <c r="L27" i="10"/>
  <c r="K27"/>
  <c r="M20" i="2"/>
  <c r="J27" i="10"/>
  <c r="L20" i="2"/>
  <c r="I27" i="10"/>
  <c r="H27"/>
  <c r="G27"/>
  <c r="I20" i="2"/>
  <c r="F27" i="10"/>
  <c r="H20" i="2"/>
  <c r="E27" i="10"/>
  <c r="G20" i="2"/>
  <c r="D27" i="10"/>
  <c r="C27"/>
  <c r="E20" i="2"/>
  <c r="B27" i="10"/>
  <c r="D20" i="2"/>
  <c r="N26" i="10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N19" i="2"/>
  <c r="K6" i="9"/>
  <c r="J6"/>
  <c r="L19" i="2"/>
  <c r="I6" i="9"/>
  <c r="H6"/>
  <c r="G6"/>
  <c r="F6"/>
  <c r="H19" i="2"/>
  <c r="E6" i="9"/>
  <c r="D6"/>
  <c r="C6"/>
  <c r="N5"/>
  <c r="N4"/>
  <c r="B3"/>
  <c r="N3"/>
  <c r="N6"/>
  <c r="G1"/>
  <c r="M5" i="8"/>
  <c r="L5"/>
  <c r="K5"/>
  <c r="J5"/>
  <c r="I5"/>
  <c r="H5"/>
  <c r="G5"/>
  <c r="F5"/>
  <c r="E5"/>
  <c r="D5"/>
  <c r="C5"/>
  <c r="B5"/>
  <c r="N4"/>
  <c r="N3"/>
  <c r="G1"/>
  <c r="M5" i="7"/>
  <c r="L5"/>
  <c r="K5"/>
  <c r="M17" i="2"/>
  <c r="J5" i="7"/>
  <c r="L17" i="2"/>
  <c r="I5" i="7"/>
  <c r="H5"/>
  <c r="G5"/>
  <c r="I17" i="2"/>
  <c r="F5" i="7"/>
  <c r="H17" i="2"/>
  <c r="E5" i="7"/>
  <c r="D5"/>
  <c r="K16" i="1"/>
  <c r="C5" i="7"/>
  <c r="E17" i="2"/>
  <c r="N4" i="7"/>
  <c r="B3"/>
  <c r="B5"/>
  <c r="G1"/>
  <c r="M7" i="6"/>
  <c r="L7"/>
  <c r="K7"/>
  <c r="J7"/>
  <c r="L16" i="2"/>
  <c r="I7" i="6"/>
  <c r="H7"/>
  <c r="G7"/>
  <c r="F7"/>
  <c r="H16" i="2"/>
  <c r="E7" i="6"/>
  <c r="D7"/>
  <c r="C7"/>
  <c r="J14" i="1"/>
  <c r="B7" i="6"/>
  <c r="D16" i="2"/>
  <c r="N6" i="6"/>
  <c r="N5"/>
  <c r="N4"/>
  <c r="G1"/>
  <c r="M10" i="5"/>
  <c r="L10"/>
  <c r="K10"/>
  <c r="M15" i="2"/>
  <c r="J10" i="5"/>
  <c r="L15" i="2"/>
  <c r="I10" i="5"/>
  <c r="H10"/>
  <c r="G10"/>
  <c r="I15" i="2"/>
  <c r="F10" i="5"/>
  <c r="H15" i="2"/>
  <c r="E10" i="5"/>
  <c r="D10"/>
  <c r="C10"/>
  <c r="E15" i="2"/>
  <c r="B10" i="5"/>
  <c r="D15" i="2"/>
  <c r="N8" i="5"/>
  <c r="N7"/>
  <c r="N6"/>
  <c r="N5"/>
  <c r="N10"/>
  <c r="N12"/>
  <c r="N4"/>
  <c r="N3"/>
  <c r="G1"/>
  <c r="M86" i="4"/>
  <c r="L86"/>
  <c r="K86"/>
  <c r="M14" i="2"/>
  <c r="J86" i="4"/>
  <c r="I86"/>
  <c r="K14" i="2"/>
  <c r="H86" i="4"/>
  <c r="F86"/>
  <c r="E86"/>
  <c r="D86"/>
  <c r="F14" i="2"/>
  <c r="C86" i="4"/>
  <c r="E14" i="2"/>
  <c r="N85" i="4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B13"/>
  <c r="N13"/>
  <c r="B12"/>
  <c r="N12"/>
  <c r="N11"/>
  <c r="N10"/>
  <c r="N9"/>
  <c r="B8"/>
  <c r="N8"/>
  <c r="N6"/>
  <c r="N5"/>
  <c r="N4"/>
  <c r="G1"/>
  <c r="G86"/>
  <c r="I14" i="2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U29"/>
  <c r="G29"/>
  <c r="T28"/>
  <c r="U28"/>
  <c r="G28"/>
  <c r="T27"/>
  <c r="G27"/>
  <c r="T26"/>
  <c r="G26"/>
  <c r="U25"/>
  <c r="T25"/>
  <c r="G25"/>
  <c r="T24"/>
  <c r="G24"/>
  <c r="F24"/>
  <c r="F33"/>
  <c r="T23"/>
  <c r="U23"/>
  <c r="G23"/>
  <c r="T22"/>
  <c r="G22"/>
  <c r="T21"/>
  <c r="G21"/>
  <c r="U20"/>
  <c r="T20"/>
  <c r="G20"/>
  <c r="T19"/>
  <c r="G19"/>
  <c r="T18"/>
  <c r="G18"/>
  <c r="U18"/>
  <c r="T17"/>
  <c r="G17"/>
  <c r="U17"/>
  <c r="T16"/>
  <c r="G16"/>
  <c r="U16"/>
  <c r="T15"/>
  <c r="U15"/>
  <c r="G15"/>
  <c r="T14"/>
  <c r="G14"/>
  <c r="T13"/>
  <c r="G13"/>
  <c r="T12"/>
  <c r="G12"/>
  <c r="G33"/>
  <c r="F10"/>
  <c r="H9"/>
  <c r="T9"/>
  <c r="T8"/>
  <c r="T7"/>
  <c r="T6"/>
  <c r="T5"/>
  <c r="T4"/>
  <c r="G4"/>
  <c r="G10"/>
  <c r="Q42" i="2"/>
  <c r="P42"/>
  <c r="R42"/>
  <c r="Q41"/>
  <c r="P41"/>
  <c r="R41"/>
  <c r="Q40"/>
  <c r="O40"/>
  <c r="N40"/>
  <c r="M40"/>
  <c r="L40"/>
  <c r="K40"/>
  <c r="J40"/>
  <c r="I40"/>
  <c r="H40"/>
  <c r="G40"/>
  <c r="F40"/>
  <c r="E40"/>
  <c r="R39"/>
  <c r="Q39"/>
  <c r="P39"/>
  <c r="Q38"/>
  <c r="O38"/>
  <c r="N38"/>
  <c r="N35"/>
  <c r="M38"/>
  <c r="L38"/>
  <c r="K38"/>
  <c r="J38"/>
  <c r="I38"/>
  <c r="I36"/>
  <c r="I35"/>
  <c r="H38"/>
  <c r="G38"/>
  <c r="F38"/>
  <c r="E38"/>
  <c r="R37"/>
  <c r="Q36"/>
  <c r="M36"/>
  <c r="L36"/>
  <c r="L35"/>
  <c r="K36"/>
  <c r="K35"/>
  <c r="H36"/>
  <c r="G36"/>
  <c r="H35"/>
  <c r="B35"/>
  <c r="B34"/>
  <c r="N33"/>
  <c r="M33"/>
  <c r="L33"/>
  <c r="J33"/>
  <c r="I33"/>
  <c r="H33"/>
  <c r="D33"/>
  <c r="C33"/>
  <c r="Q33"/>
  <c r="Q32"/>
  <c r="P32"/>
  <c r="Q31"/>
  <c r="P31"/>
  <c r="Q30"/>
  <c r="P30"/>
  <c r="R30"/>
  <c r="O29"/>
  <c r="N29"/>
  <c r="M29"/>
  <c r="L29"/>
  <c r="K29"/>
  <c r="J29"/>
  <c r="I29"/>
  <c r="H29"/>
  <c r="G29"/>
  <c r="C29"/>
  <c r="Q29"/>
  <c r="Q28"/>
  <c r="H28"/>
  <c r="G28"/>
  <c r="O27"/>
  <c r="N27"/>
  <c r="M27"/>
  <c r="K27"/>
  <c r="J27"/>
  <c r="I27"/>
  <c r="G27"/>
  <c r="C27"/>
  <c r="Q27"/>
  <c r="O26"/>
  <c r="N26"/>
  <c r="L26"/>
  <c r="K26"/>
  <c r="H26"/>
  <c r="G26"/>
  <c r="C26"/>
  <c r="Q26"/>
  <c r="O25"/>
  <c r="N25"/>
  <c r="M25"/>
  <c r="K25"/>
  <c r="J25"/>
  <c r="I25"/>
  <c r="G25"/>
  <c r="E25"/>
  <c r="C25"/>
  <c r="Q25"/>
  <c r="O24"/>
  <c r="M24"/>
  <c r="K24"/>
  <c r="J24"/>
  <c r="I24"/>
  <c r="G24"/>
  <c r="C24"/>
  <c r="Q24"/>
  <c r="N23"/>
  <c r="M23"/>
  <c r="L23"/>
  <c r="J23"/>
  <c r="I23"/>
  <c r="H23"/>
  <c r="F23"/>
  <c r="D23"/>
  <c r="C23"/>
  <c r="Q23"/>
  <c r="N22"/>
  <c r="M22"/>
  <c r="L22"/>
  <c r="J22"/>
  <c r="I22"/>
  <c r="H22"/>
  <c r="F22"/>
  <c r="E22"/>
  <c r="D22"/>
  <c r="C22"/>
  <c r="Q22"/>
  <c r="O21"/>
  <c r="N21"/>
  <c r="K21"/>
  <c r="J21"/>
  <c r="G21"/>
  <c r="C21"/>
  <c r="Q21"/>
  <c r="N20"/>
  <c r="K20"/>
  <c r="J20"/>
  <c r="F20"/>
  <c r="C20"/>
  <c r="Q20"/>
  <c r="O19"/>
  <c r="M19"/>
  <c r="K19"/>
  <c r="J19"/>
  <c r="I19"/>
  <c r="G19"/>
  <c r="F19"/>
  <c r="E19"/>
  <c r="C19"/>
  <c r="Q19"/>
  <c r="O18"/>
  <c r="N18"/>
  <c r="M18"/>
  <c r="L18"/>
  <c r="K18"/>
  <c r="J18"/>
  <c r="I18"/>
  <c r="H18"/>
  <c r="G18"/>
  <c r="F18"/>
  <c r="E18"/>
  <c r="D18"/>
  <c r="C18"/>
  <c r="Q18"/>
  <c r="O17"/>
  <c r="N17"/>
  <c r="K17"/>
  <c r="J17"/>
  <c r="G17"/>
  <c r="C17"/>
  <c r="Q17"/>
  <c r="O16"/>
  <c r="N16"/>
  <c r="M16"/>
  <c r="K16"/>
  <c r="J16"/>
  <c r="I16"/>
  <c r="G16"/>
  <c r="F16"/>
  <c r="E16"/>
  <c r="C16"/>
  <c r="Q16"/>
  <c r="O15"/>
  <c r="N15"/>
  <c r="K15"/>
  <c r="J15"/>
  <c r="G15"/>
  <c r="F15"/>
  <c r="C15"/>
  <c r="Q15"/>
  <c r="O14"/>
  <c r="N14"/>
  <c r="L14"/>
  <c r="J14"/>
  <c r="H14"/>
  <c r="G14"/>
  <c r="C14"/>
  <c r="B12"/>
  <c r="O11"/>
  <c r="N11"/>
  <c r="M11"/>
  <c r="L11"/>
  <c r="K11"/>
  <c r="J11"/>
  <c r="I11"/>
  <c r="H11"/>
  <c r="G11"/>
  <c r="F11"/>
  <c r="E11"/>
  <c r="D11"/>
  <c r="C11"/>
  <c r="B11"/>
  <c r="Q10"/>
  <c r="P10"/>
  <c r="P9"/>
  <c r="R9"/>
  <c r="C9"/>
  <c r="Q9"/>
  <c r="P7"/>
  <c r="C7"/>
  <c r="Q7"/>
  <c r="P6"/>
  <c r="R6"/>
  <c r="C6"/>
  <c r="Q6"/>
  <c r="Q3"/>
  <c r="P3"/>
  <c r="T32" i="1"/>
  <c r="S32"/>
  <c r="R32"/>
  <c r="Q32"/>
  <c r="P32"/>
  <c r="O32"/>
  <c r="N31"/>
  <c r="M31"/>
  <c r="J31"/>
  <c r="I31"/>
  <c r="G31"/>
  <c r="V31"/>
  <c r="N30"/>
  <c r="M30"/>
  <c r="L30"/>
  <c r="K30"/>
  <c r="J30"/>
  <c r="I30"/>
  <c r="U30"/>
  <c r="G30"/>
  <c r="V30"/>
  <c r="N29"/>
  <c r="M29"/>
  <c r="L29"/>
  <c r="G29"/>
  <c r="V29"/>
  <c r="N28"/>
  <c r="M28"/>
  <c r="L28"/>
  <c r="I28"/>
  <c r="G28"/>
  <c r="V28"/>
  <c r="N27"/>
  <c r="M27"/>
  <c r="L27"/>
  <c r="K27"/>
  <c r="J27"/>
  <c r="I27"/>
  <c r="U27"/>
  <c r="G27"/>
  <c r="V27"/>
  <c r="W27"/>
  <c r="N26"/>
  <c r="M26"/>
  <c r="L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M23"/>
  <c r="L23"/>
  <c r="I23"/>
  <c r="G23"/>
  <c r="N22"/>
  <c r="M22"/>
  <c r="L22"/>
  <c r="I22"/>
  <c r="G22"/>
  <c r="V22"/>
  <c r="N21"/>
  <c r="M21"/>
  <c r="L21"/>
  <c r="K21"/>
  <c r="J21"/>
  <c r="I21"/>
  <c r="G21"/>
  <c r="V21"/>
  <c r="N20"/>
  <c r="M20"/>
  <c r="L20"/>
  <c r="I20"/>
  <c r="G20"/>
  <c r="V20"/>
  <c r="N19"/>
  <c r="M19"/>
  <c r="L19"/>
  <c r="K19"/>
  <c r="I19"/>
  <c r="G19"/>
  <c r="V19"/>
  <c r="V18"/>
  <c r="N18"/>
  <c r="M18"/>
  <c r="L18"/>
  <c r="K18"/>
  <c r="J18"/>
  <c r="G18"/>
  <c r="V17"/>
  <c r="N17"/>
  <c r="M17"/>
  <c r="L17"/>
  <c r="K17"/>
  <c r="J17"/>
  <c r="I17"/>
  <c r="G17"/>
  <c r="V16"/>
  <c r="N16"/>
  <c r="M16"/>
  <c r="L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M12"/>
  <c r="L12"/>
  <c r="K12"/>
  <c r="J12"/>
  <c r="I12"/>
  <c r="I32"/>
  <c r="G12"/>
  <c r="N10"/>
  <c r="M10"/>
  <c r="L10"/>
  <c r="K10"/>
  <c r="J10"/>
  <c r="H10"/>
  <c r="F10"/>
  <c r="V9"/>
  <c r="I9"/>
  <c r="U9"/>
  <c r="U8"/>
  <c r="I7"/>
  <c r="I10"/>
  <c r="U10"/>
  <c r="G7"/>
  <c r="V7"/>
  <c r="U6"/>
  <c r="V5"/>
  <c r="U5"/>
  <c r="G5"/>
  <c r="K28"/>
  <c r="K29"/>
  <c r="N24" i="15"/>
  <c r="N26"/>
  <c r="F17" i="2"/>
  <c r="K26" i="1"/>
  <c r="K23"/>
  <c r="L31"/>
  <c r="K34" i="2"/>
  <c r="K43"/>
  <c r="F21"/>
  <c r="F33"/>
  <c r="F34"/>
  <c r="F35"/>
  <c r="F43"/>
  <c r="N7" i="6"/>
  <c r="P28" i="2"/>
  <c r="R28"/>
  <c r="R32"/>
  <c r="G35"/>
  <c r="P38"/>
  <c r="R38"/>
  <c r="P40"/>
  <c r="R40"/>
  <c r="T10" i="3"/>
  <c r="U14"/>
  <c r="U19"/>
  <c r="U21"/>
  <c r="U24"/>
  <c r="U26"/>
  <c r="U14" i="1"/>
  <c r="W14"/>
  <c r="W5"/>
  <c r="O34" i="2"/>
  <c r="O35"/>
  <c r="O43"/>
  <c r="U12" i="3"/>
  <c r="N31" i="14"/>
  <c r="N33"/>
  <c r="J35" i="2"/>
  <c r="C34"/>
  <c r="M35"/>
  <c r="W9" i="1"/>
  <c r="K32"/>
  <c r="R31" i="2"/>
  <c r="U13" i="3"/>
  <c r="U22"/>
  <c r="U27"/>
  <c r="U32"/>
  <c r="N5" i="8"/>
  <c r="N7"/>
  <c r="N7" i="11"/>
  <c r="N9"/>
  <c r="N6" i="13"/>
  <c r="N8"/>
  <c r="L32" i="1"/>
  <c r="M32"/>
  <c r="W30"/>
  <c r="P22" i="2"/>
  <c r="B86" i="4"/>
  <c r="D14" i="2"/>
  <c r="P14"/>
  <c r="P15"/>
  <c r="R15"/>
  <c r="H34"/>
  <c r="H43"/>
  <c r="N17" i="23"/>
  <c r="J19" i="1"/>
  <c r="N27" i="10"/>
  <c r="N29"/>
  <c r="N62" i="19"/>
  <c r="G34" i="2"/>
  <c r="G43"/>
  <c r="E29"/>
  <c r="E34"/>
  <c r="E35"/>
  <c r="E43"/>
  <c r="J23" i="1"/>
  <c r="P24" i="2"/>
  <c r="R24"/>
  <c r="L34"/>
  <c r="L43"/>
  <c r="N32" i="1"/>
  <c r="J28"/>
  <c r="N17" i="21"/>
  <c r="N19"/>
  <c r="P36" i="2"/>
  <c r="R36"/>
  <c r="N44" i="17"/>
  <c r="N46"/>
  <c r="P27" i="2"/>
  <c r="R27"/>
  <c r="N10" i="12"/>
  <c r="N12"/>
  <c r="J20" i="1"/>
  <c r="U20"/>
  <c r="W20"/>
  <c r="U31"/>
  <c r="W31"/>
  <c r="P33" i="2"/>
  <c r="R33"/>
  <c r="N66" i="20"/>
  <c r="N68"/>
  <c r="N11" i="18"/>
  <c r="N13"/>
  <c r="J22" i="1"/>
  <c r="U22"/>
  <c r="W22"/>
  <c r="P23" i="2"/>
  <c r="R23"/>
  <c r="J32" i="1"/>
  <c r="N9" i="6"/>
  <c r="P16" i="2"/>
  <c r="R16"/>
  <c r="P25"/>
  <c r="R25"/>
  <c r="P26"/>
  <c r="R26"/>
  <c r="J26" i="1"/>
  <c r="R10" i="2"/>
  <c r="W25" i="1"/>
  <c r="U12"/>
  <c r="U7"/>
  <c r="W7"/>
  <c r="D17" i="2"/>
  <c r="P17"/>
  <c r="R17"/>
  <c r="I16" i="1"/>
  <c r="U16"/>
  <c r="W16"/>
  <c r="P11" i="2"/>
  <c r="G10" i="1"/>
  <c r="V10"/>
  <c r="W10"/>
  <c r="U17"/>
  <c r="W17"/>
  <c r="R7" i="2"/>
  <c r="J34"/>
  <c r="J43"/>
  <c r="I34"/>
  <c r="I43"/>
  <c r="M34"/>
  <c r="M43"/>
  <c r="P20"/>
  <c r="R20"/>
  <c r="P21"/>
  <c r="R21"/>
  <c r="V12" i="1"/>
  <c r="W12"/>
  <c r="U21"/>
  <c r="W21"/>
  <c r="N34" i="2"/>
  <c r="N43"/>
  <c r="U13" i="1"/>
  <c r="W13"/>
  <c r="U19"/>
  <c r="W19"/>
  <c r="U23"/>
  <c r="W23"/>
  <c r="F32"/>
  <c r="G24"/>
  <c r="V24"/>
  <c r="W24"/>
  <c r="I26"/>
  <c r="Q11" i="2"/>
  <c r="P18"/>
  <c r="R18"/>
  <c r="R22"/>
  <c r="N86" i="4"/>
  <c r="H10" i="3"/>
  <c r="T33"/>
  <c r="B6" i="9"/>
  <c r="N3" i="7"/>
  <c r="N5"/>
  <c r="N7"/>
  <c r="B62" i="19"/>
  <c r="Q14" i="2"/>
  <c r="N10" i="16"/>
  <c r="N46"/>
  <c r="N48"/>
  <c r="U28" i="1"/>
  <c r="W28"/>
  <c r="U26"/>
  <c r="W26"/>
  <c r="U33" i="3"/>
  <c r="P35" i="2"/>
  <c r="N87" i="4"/>
  <c r="N64" i="19"/>
  <c r="R11" i="2"/>
  <c r="W32" i="1"/>
  <c r="G32"/>
  <c r="V32"/>
  <c r="Q34" i="2"/>
  <c r="Q43"/>
  <c r="R14"/>
  <c r="U32" i="1"/>
  <c r="D19" i="2"/>
  <c r="I18" i="1"/>
  <c r="U18"/>
  <c r="W18"/>
  <c r="D29" i="2"/>
  <c r="P29"/>
  <c r="R29"/>
  <c r="I29" i="1"/>
  <c r="U29"/>
  <c r="W29"/>
  <c r="N8" i="9"/>
  <c r="P19" i="2"/>
  <c r="D34"/>
  <c r="D43"/>
  <c r="R19"/>
  <c r="P34"/>
  <c r="P43"/>
  <c r="R34"/>
  <c r="R43"/>
</calcChain>
</file>

<file path=xl/sharedStrings.xml><?xml version="1.0" encoding="utf-8"?>
<sst xmlns="http://schemas.openxmlformats.org/spreadsheetml/2006/main" count="599" uniqueCount="233">
  <si>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</si>
  <si>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</si>
  <si>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</si>
  <si>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</si>
  <si>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</si>
  <si>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</si>
  <si>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</si>
  <si>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</si>
  <si>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</si>
  <si>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</si>
  <si>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</si>
  <si>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</si>
  <si>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</si>
  <si>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</si>
  <si>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</si>
  <si>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</si>
  <si>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</si>
  <si>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</si>
  <si>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</si>
  <si>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</si>
  <si>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</si>
  <si>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</si>
  <si>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</si>
  <si>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</si>
  <si>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</si>
  <si>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</si>
  <si>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</si>
  <si>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</si>
  <si>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</si>
  <si>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</si>
  <si>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</si>
  <si>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</si>
  <si>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</si>
  <si>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</si>
  <si>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</si>
  <si>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</si>
  <si>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</si>
  <si>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</si>
  <si>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</si>
  <si>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</si>
  <si>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</si>
  <si>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</si>
  <si>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</si>
  <si>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</si>
  <si>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</si>
  <si>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</si>
  <si>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</si>
  <si>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</si>
  <si>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</si>
  <si>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</si>
  <si>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</si>
  <si>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</si>
  <si>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</si>
  <si>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</si>
  <si>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</si>
  <si>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</si>
  <si>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</si>
  <si>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</si>
  <si>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</si>
  <si>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</si>
  <si>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</si>
  <si>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</si>
  <si>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</si>
  <si>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</si>
  <si>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</si>
  <si>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</si>
  <si>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</si>
  <si>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</si>
  <si>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</si>
  <si>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</si>
  <si>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</si>
  <si>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</si>
  <si>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</si>
  <si>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</si>
  <si>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</si>
  <si>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</si>
  <si>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</si>
  <si>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</si>
  <si>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</si>
  <si>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</si>
  <si>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</si>
  <si>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</si>
  <si>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</si>
  <si>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</si>
  <si>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</si>
  <si>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</si>
  <si>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</si>
  <si>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</si>
  <si>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</si>
  <si>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</si>
  <si>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</si>
  <si>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</si>
  <si>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</si>
  <si>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</si>
  <si>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</si>
  <si>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</si>
  <si>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</si>
  <si>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</si>
  <si>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</si>
  <si>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</si>
  <si>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</si>
  <si>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</si>
  <si>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</si>
  <si>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</si>
  <si>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</si>
  <si>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</si>
  <si>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</si>
  <si>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</si>
  <si>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</si>
  <si>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</si>
  <si>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</si>
  <si>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</si>
  <si>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</si>
  <si>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</si>
  <si>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</si>
  <si>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</si>
  <si>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</si>
  <si>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</si>
  <si>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</si>
  <si>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</si>
  <si>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</si>
  <si>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</si>
  <si>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</si>
  <si>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</si>
  <si>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</si>
  <si>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</si>
  <si>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</si>
  <si>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</si>
  <si>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</si>
  <si>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</si>
  <si>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</si>
  <si>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</si>
  <si>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</si>
  <si>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</si>
  <si>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</si>
  <si>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</si>
  <si>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</si>
  <si>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</si>
  <si>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</si>
  <si>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</si>
  <si>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</si>
  <si>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</si>
  <si>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</si>
  <si>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</si>
  <si>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</si>
  <si>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</si>
  <si>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</si>
  <si>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</si>
  <si>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</si>
  <si>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</si>
  <si>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</si>
  <si>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</si>
  <si>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</si>
  <si>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</si>
  <si>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</si>
  <si>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</si>
  <si>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</si>
  <si>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</si>
  <si>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</si>
  <si>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</si>
  <si>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</si>
  <si>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</si>
  <si>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</si>
  <si>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</si>
  <si>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</si>
  <si>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</si>
  <si>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</si>
  <si>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</si>
  <si>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</si>
  <si>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</si>
  <si>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</si>
  <si>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</si>
  <si>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>Спецодежда</t>
  </si>
  <si>
    <t>юр. Услуги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</si>
  <si>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</si>
  <si>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</si>
  <si>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</si>
  <si>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</si>
  <si>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</si>
  <si>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</si>
  <si>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</si>
  <si>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</si>
  <si>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</si>
  <si>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</si>
  <si>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</si>
  <si>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</si>
  <si>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</si>
  <si>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</si>
  <si>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</si>
  <si>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</si>
  <si>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</si>
  <si>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</si>
  <si>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</si>
  <si>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</si>
  <si>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</si>
  <si>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</si>
  <si>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</si>
  <si>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</si>
  <si>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</si>
  <si>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</si>
  <si>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</si>
  <si>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</si>
  <si>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 xml:space="preserve">Исполнение финансового плана ТСН "КП "Согласие" за июнь - август 2022 года </t>
  </si>
  <si>
    <t>анализ воды</t>
  </si>
  <si>
    <t>госпошлина</t>
  </si>
  <si>
    <t>аренда помещения у С2</t>
  </si>
  <si>
    <t>диагностика компьютера</t>
  </si>
  <si>
    <t>автокран</t>
  </si>
  <si>
    <t>Компенсация С2 на ремонт эл.двигателя</t>
  </si>
  <si>
    <t>ВАГО соединения</t>
  </si>
  <si>
    <t>Магнитный пускатель</t>
  </si>
  <si>
    <t>Гильзы, термоусадка</t>
  </si>
  <si>
    <t>сетевой адаптер</t>
  </si>
  <si>
    <t>адаптер WI-FI</t>
  </si>
  <si>
    <t>ключи</t>
  </si>
  <si>
    <t>удлинители</t>
  </si>
  <si>
    <t>замок</t>
  </si>
  <si>
    <t>бита</t>
  </si>
  <si>
    <t>круг отрезной по металлу</t>
  </si>
  <si>
    <t>электросчетчик</t>
  </si>
  <si>
    <t>автомат</t>
  </si>
  <si>
    <t>черенок</t>
  </si>
  <si>
    <t>перепрошивка картриджа принтера</t>
  </si>
  <si>
    <t>грунт-эмаль по ржавчине</t>
  </si>
  <si>
    <t>ручка валика</t>
  </si>
  <si>
    <t>Бензин АИ-92</t>
  </si>
  <si>
    <t>очмчтитель карбюратора</t>
  </si>
  <si>
    <t>автолампы</t>
  </si>
  <si>
    <t>опора в сборе</t>
  </si>
  <si>
    <t>прожектор</t>
  </si>
  <si>
    <t>лампы</t>
  </si>
  <si>
    <t>ключ трубный</t>
  </si>
  <si>
    <t>Под зданием правления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</si>
</sst>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Protection="0"/>
  </cellStyleXfs>
  <cellXfs count="36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3" fontId="8" fillId="4" borderId="8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/>
    <xf numFmtId="3" fontId="10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6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/>
    <xf numFmtId="3" fontId="11" fillId="3" borderId="8" xfId="0" applyNumberFormat="1" applyFont="1" applyFill="1" applyBorder="1"/>
    <xf numFmtId="3" fontId="8" fillId="0" borderId="8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7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0" fontId="11" fillId="3" borderId="8" xfId="0" applyFont="1" applyFill="1" applyBorder="1"/>
    <xf numFmtId="0" fontId="8" fillId="7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0" xfId="0" applyFont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3" fontId="10" fillId="0" borderId="10" xfId="0" applyNumberFormat="1" applyFont="1" applyBorder="1"/>
    <xf numFmtId="0" fontId="11" fillId="3" borderId="10" xfId="0" applyFont="1" applyFill="1" applyBorder="1"/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7" borderId="10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3" fontId="8" fillId="0" borderId="5" xfId="0" applyNumberFormat="1" applyFont="1" applyBorder="1"/>
    <xf numFmtId="3" fontId="8" fillId="2" borderId="5" xfId="0" applyNumberFormat="1" applyFont="1" applyFill="1" applyBorder="1" applyAlignment="1">
      <alignment horizontal="center"/>
    </xf>
    <xf numFmtId="3" fontId="10" fillId="0" borderId="5" xfId="0" applyNumberFormat="1" applyFont="1" applyBorder="1"/>
    <xf numFmtId="3" fontId="11" fillId="3" borderId="5" xfId="0" applyNumberFormat="1" applyFont="1" applyFill="1" applyBorder="1"/>
    <xf numFmtId="3" fontId="8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12" fillId="3" borderId="7" xfId="0" applyFont="1" applyFill="1" applyBorder="1"/>
    <xf numFmtId="0" fontId="8" fillId="0" borderId="8" xfId="0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0" fillId="9" borderId="8" xfId="0" applyNumberFormat="1" applyFont="1" applyFill="1" applyBorder="1" applyAlignment="1">
      <alignment horizontal="center"/>
    </xf>
    <xf numFmtId="3" fontId="8" fillId="8" borderId="8" xfId="0" applyNumberFormat="1" applyFont="1" applyFill="1" applyBorder="1" applyAlignment="1">
      <alignment horizontal="center"/>
    </xf>
    <xf numFmtId="0" fontId="10" fillId="0" borderId="5" xfId="0" applyFont="1" applyBorder="1"/>
    <xf numFmtId="3" fontId="10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8" fillId="4" borderId="10" xfId="0" applyNumberFormat="1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center"/>
    </xf>
    <xf numFmtId="3" fontId="10" fillId="9" borderId="10" xfId="0" applyNumberFormat="1" applyFont="1" applyFill="1" applyBorder="1" applyAlignment="1">
      <alignment horizontal="center"/>
    </xf>
    <xf numFmtId="3" fontId="11" fillId="3" borderId="10" xfId="0" applyNumberFormat="1" applyFont="1" applyFill="1" applyBorder="1"/>
    <xf numFmtId="3" fontId="8" fillId="8" borderId="10" xfId="0" applyNumberFormat="1" applyFont="1" applyFill="1" applyBorder="1" applyAlignment="1">
      <alignment horizontal="center"/>
    </xf>
    <xf numFmtId="0" fontId="4" fillId="0" borderId="0" xfId="0" applyFont="1"/>
    <xf numFmtId="3" fontId="8" fillId="9" borderId="5" xfId="0" applyNumberFormat="1" applyFont="1" applyFill="1" applyBorder="1" applyAlignment="1">
      <alignment horizontal="center"/>
    </xf>
    <xf numFmtId="3" fontId="8" fillId="9" borderId="5" xfId="0" applyNumberFormat="1" applyFont="1" applyFill="1" applyBorder="1"/>
    <xf numFmtId="3" fontId="8" fillId="10" borderId="5" xfId="0" applyNumberFormat="1" applyFont="1" applyFill="1" applyBorder="1" applyAlignment="1">
      <alignment horizontal="center" vertical="center"/>
    </xf>
    <xf numFmtId="3" fontId="8" fillId="8" borderId="1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1" borderId="16" xfId="0" applyFont="1" applyFill="1" applyBorder="1"/>
    <xf numFmtId="0" fontId="14" fillId="11" borderId="17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7" fillId="0" borderId="0" xfId="0" applyFont="1" applyAlignment="1">
      <alignment horizontal="right" wrapText="1"/>
    </xf>
    <xf numFmtId="164" fontId="17" fillId="0" borderId="0" xfId="2" applyNumberFormat="1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4" fillId="12" borderId="5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164" fontId="8" fillId="4" borderId="8" xfId="2" applyNumberFormat="1" applyFont="1" applyFill="1" applyBorder="1" applyAlignment="1">
      <alignment horizontal="center"/>
    </xf>
    <xf numFmtId="164" fontId="4" fillId="0" borderId="4" xfId="2" applyNumberFormat="1" applyFont="1" applyBorder="1" applyAlignment="1">
      <alignment horizontal="center" vertical="center" wrapText="1"/>
    </xf>
    <xf numFmtId="164" fontId="8" fillId="5" borderId="8" xfId="2" applyNumberFormat="1" applyFont="1" applyFill="1" applyBorder="1" applyAlignment="1">
      <alignment horizontal="center"/>
    </xf>
    <xf numFmtId="164" fontId="10" fillId="2" borderId="8" xfId="2" applyNumberFormat="1" applyFont="1" applyFill="1" applyBorder="1" applyAlignment="1">
      <alignment horizontal="center"/>
    </xf>
    <xf numFmtId="164" fontId="10" fillId="2" borderId="8" xfId="2" applyNumberFormat="1" applyFont="1" applyFill="1" applyBorder="1"/>
    <xf numFmtId="164" fontId="11" fillId="2" borderId="8" xfId="2" applyNumberFormat="1" applyFont="1" applyFill="1" applyBorder="1" applyAlignment="1">
      <alignment horizontal="center" vertical="center"/>
    </xf>
    <xf numFmtId="164" fontId="10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/>
    </xf>
    <xf numFmtId="164" fontId="8" fillId="0" borderId="8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4" fontId="8" fillId="7" borderId="8" xfId="2" applyNumberFormat="1" applyFont="1" applyFill="1" applyBorder="1" applyAlignment="1">
      <alignment horizontal="center"/>
    </xf>
    <xf numFmtId="164" fontId="8" fillId="4" borderId="3" xfId="2" applyNumberFormat="1" applyFont="1" applyFill="1" applyBorder="1" applyAlignment="1">
      <alignment horizontal="center"/>
    </xf>
    <xf numFmtId="164" fontId="8" fillId="4" borderId="5" xfId="2" applyNumberFormat="1" applyFont="1" applyFill="1" applyBorder="1" applyAlignment="1">
      <alignment horizontal="center"/>
    </xf>
    <xf numFmtId="164" fontId="8" fillId="5" borderId="8" xfId="2" applyNumberFormat="1" applyFont="1" applyFill="1" applyBorder="1" applyAlignment="1">
      <alignment vertical="center"/>
    </xf>
    <xf numFmtId="164" fontId="10" fillId="0" borderId="8" xfId="2" applyNumberFormat="1" applyFont="1" applyBorder="1" applyAlignment="1">
      <alignment horizontal="center"/>
    </xf>
    <xf numFmtId="164" fontId="10" fillId="0" borderId="8" xfId="2" applyNumberFormat="1" applyFont="1" applyBorder="1"/>
    <xf numFmtId="164" fontId="10" fillId="0" borderId="8" xfId="2" applyNumberFormat="1" applyFont="1" applyBorder="1" applyAlignment="1">
      <alignment horizontal="center" vertical="center"/>
    </xf>
    <xf numFmtId="164" fontId="11" fillId="0" borderId="8" xfId="2" applyNumberFormat="1" applyFont="1" applyBorder="1"/>
    <xf numFmtId="164" fontId="8" fillId="0" borderId="8" xfId="2" applyNumberFormat="1" applyFont="1" applyBorder="1" applyAlignment="1">
      <alignment vertical="center"/>
    </xf>
    <xf numFmtId="0" fontId="10" fillId="0" borderId="10" xfId="0" applyFont="1" applyBorder="1" applyAlignment="1">
      <alignment wrapText="1"/>
    </xf>
    <xf numFmtId="164" fontId="8" fillId="4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164" fontId="10" fillId="2" borderId="10" xfId="2" applyNumberFormat="1" applyFont="1" applyFill="1" applyBorder="1" applyAlignment="1">
      <alignment horizontal="center"/>
    </xf>
    <xf numFmtId="164" fontId="8" fillId="0" borderId="10" xfId="2" applyNumberFormat="1" applyFont="1" applyBorder="1" applyAlignment="1">
      <alignment horizontal="center"/>
    </xf>
    <xf numFmtId="164" fontId="8" fillId="0" borderId="11" xfId="2" applyNumberFormat="1" applyFont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164" fontId="8" fillId="5" borderId="15" xfId="2" applyNumberFormat="1" applyFont="1" applyFill="1" applyBorder="1" applyAlignment="1">
      <alignment horizontal="center"/>
    </xf>
    <xf numFmtId="164" fontId="8" fillId="2" borderId="15" xfId="2" applyNumberFormat="1" applyFont="1" applyFill="1" applyBorder="1" applyAlignment="1">
      <alignment horizontal="center"/>
    </xf>
    <xf numFmtId="164" fontId="8" fillId="0" borderId="15" xfId="2" applyNumberFormat="1" applyFont="1" applyBorder="1" applyAlignment="1">
      <alignment horizontal="center"/>
    </xf>
    <xf numFmtId="164" fontId="8" fillId="0" borderId="19" xfId="2" applyNumberFormat="1" applyFont="1" applyBorder="1" applyAlignment="1">
      <alignment horizontal="center"/>
    </xf>
    <xf numFmtId="164" fontId="8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8" fillId="0" borderId="1" xfId="0" applyFont="1" applyBorder="1" applyAlignment="1">
      <alignment horizontal="left" wrapText="1"/>
    </xf>
    <xf numFmtId="164" fontId="8" fillId="0" borderId="0" xfId="2" applyNumberFormat="1" applyFont="1" applyAlignment="1">
      <alignment horizontal="center"/>
    </xf>
    <xf numFmtId="0" fontId="9" fillId="9" borderId="8" xfId="0" applyFont="1" applyFill="1" applyBorder="1" applyAlignment="1">
      <alignment wrapText="1"/>
    </xf>
    <xf numFmtId="164" fontId="8" fillId="0" borderId="7" xfId="2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164" fontId="8" fillId="0" borderId="1" xfId="2" applyNumberFormat="1" applyFont="1" applyBorder="1"/>
    <xf numFmtId="164" fontId="8" fillId="0" borderId="1" xfId="2" applyNumberFormat="1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/>
    </xf>
    <xf numFmtId="164" fontId="8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0" fillId="9" borderId="8" xfId="2" applyNumberFormat="1" applyFont="1" applyFill="1" applyBorder="1" applyAlignment="1">
      <alignment horizontal="center"/>
    </xf>
    <xf numFmtId="164" fontId="8" fillId="0" borderId="5" xfId="2" applyNumberFormat="1" applyFont="1" applyBorder="1" applyAlignment="1">
      <alignment horizontal="center"/>
    </xf>
    <xf numFmtId="164" fontId="8" fillId="8" borderId="8" xfId="2" applyNumberFormat="1" applyFont="1" applyFill="1" applyBorder="1" applyAlignment="1">
      <alignment horizontal="center"/>
    </xf>
    <xf numFmtId="164" fontId="10" fillId="9" borderId="5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8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8" fillId="5" borderId="3" xfId="2" applyNumberFormat="1" applyFont="1" applyFill="1" applyBorder="1" applyAlignment="1">
      <alignment horizontal="center"/>
    </xf>
    <xf numFmtId="164" fontId="10" fillId="9" borderId="3" xfId="2" applyNumberFormat="1" applyFont="1" applyFill="1" applyBorder="1" applyAlignment="1">
      <alignment horizontal="center"/>
    </xf>
    <xf numFmtId="164" fontId="8" fillId="5" borderId="5" xfId="2" applyNumberFormat="1" applyFont="1" applyFill="1" applyBorder="1" applyAlignment="1">
      <alignment horizontal="center"/>
    </xf>
    <xf numFmtId="164" fontId="8" fillId="8" borderId="5" xfId="2" applyNumberFormat="1" applyFont="1" applyFill="1" applyBorder="1" applyAlignment="1">
      <alignment horizontal="center"/>
    </xf>
    <xf numFmtId="164" fontId="10" fillId="9" borderId="10" xfId="2" applyNumberFormat="1" applyFont="1" applyFill="1" applyBorder="1" applyAlignment="1">
      <alignment horizontal="center"/>
    </xf>
    <xf numFmtId="164" fontId="8" fillId="13" borderId="10" xfId="2" applyNumberFormat="1" applyFont="1" applyFill="1" applyBorder="1" applyAlignment="1">
      <alignment horizontal="center"/>
    </xf>
    <xf numFmtId="164" fontId="8" fillId="8" borderId="10" xfId="2" applyNumberFormat="1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164" fontId="8" fillId="4" borderId="14" xfId="2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0" fontId="20" fillId="0" borderId="0" xfId="0" applyFont="1"/>
    <xf numFmtId="0" fontId="18" fillId="0" borderId="0" xfId="0" applyFont="1" applyAlignment="1">
      <alignment wrapText="1"/>
    </xf>
    <xf numFmtId="164" fontId="18" fillId="0" borderId="0" xfId="2" applyNumberFormat="1" applyFont="1" applyAlignment="1">
      <alignment horizontal="center"/>
    </xf>
    <xf numFmtId="164" fontId="18" fillId="0" borderId="0" xfId="2" applyNumberFormat="1" applyFont="1"/>
    <xf numFmtId="164" fontId="21" fillId="0" borderId="0" xfId="2" applyNumberFormat="1" applyFont="1"/>
    <xf numFmtId="164" fontId="22" fillId="0" borderId="0" xfId="2" applyNumberFormat="1" applyFont="1"/>
    <xf numFmtId="164" fontId="22" fillId="0" borderId="0" xfId="2" applyNumberFormat="1" applyFont="1" applyAlignment="1">
      <alignment horizontal="center"/>
    </xf>
    <xf numFmtId="164" fontId="22" fillId="0" borderId="0" xfId="2" applyNumberFormat="1" applyFont="1" applyAlignment="1">
      <alignment horizontal="left"/>
    </xf>
    <xf numFmtId="0" fontId="4" fillId="0" borderId="16" xfId="0" applyFont="1" applyBorder="1"/>
    <xf numFmtId="0" fontId="4" fillId="0" borderId="7" xfId="0" applyFont="1" applyBorder="1"/>
    <xf numFmtId="0" fontId="0" fillId="0" borderId="16" xfId="0" applyBorder="1"/>
    <xf numFmtId="0" fontId="23" fillId="0" borderId="16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24" fillId="0" borderId="5" xfId="0" applyFont="1" applyBorder="1" applyAlignment="1">
      <alignment horizontal="center"/>
    </xf>
    <xf numFmtId="0" fontId="0" fillId="3" borderId="5" xfId="0" applyFill="1" applyBorder="1"/>
    <xf numFmtId="3" fontId="4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8" fillId="3" borderId="8" xfId="0" applyNumberFormat="1" applyFont="1" applyFill="1" applyBorder="1"/>
    <xf numFmtId="3" fontId="4" fillId="0" borderId="8" xfId="0" applyNumberFormat="1" applyFont="1" applyBorder="1"/>
    <xf numFmtId="3" fontId="4" fillId="0" borderId="0" xfId="0" applyNumberFormat="1" applyFont="1"/>
    <xf numFmtId="0" fontId="0" fillId="0" borderId="8" xfId="0" applyBorder="1"/>
    <xf numFmtId="0" fontId="18" fillId="3" borderId="8" xfId="0" applyFont="1" applyFill="1" applyBorder="1"/>
    <xf numFmtId="3" fontId="22" fillId="0" borderId="8" xfId="0" applyNumberFormat="1" applyFont="1" applyBorder="1"/>
    <xf numFmtId="0" fontId="8" fillId="0" borderId="0" xfId="0" applyFont="1"/>
    <xf numFmtId="3" fontId="8" fillId="0" borderId="8" xfId="0" applyNumberFormat="1" applyFont="1" applyBorder="1"/>
    <xf numFmtId="3" fontId="8" fillId="10" borderId="8" xfId="0" applyNumberFormat="1" applyFont="1" applyFill="1" applyBorder="1"/>
    <xf numFmtId="0" fontId="22" fillId="3" borderId="7" xfId="0" applyFont="1" applyFill="1" applyBorder="1"/>
    <xf numFmtId="0" fontId="25" fillId="3" borderId="8" xfId="0" applyFont="1" applyFill="1" applyBorder="1"/>
    <xf numFmtId="3" fontId="4" fillId="2" borderId="8" xfId="0" applyNumberFormat="1" applyFont="1" applyFill="1" applyBorder="1"/>
    <xf numFmtId="3" fontId="0" fillId="2" borderId="8" xfId="0" applyNumberFormat="1" applyFill="1" applyBorder="1"/>
    <xf numFmtId="3" fontId="4" fillId="3" borderId="8" xfId="0" applyNumberFormat="1" applyFont="1" applyFill="1" applyBorder="1"/>
    <xf numFmtId="3" fontId="26" fillId="3" borderId="8" xfId="0" applyNumberFormat="1" applyFont="1" applyFill="1" applyBorder="1"/>
    <xf numFmtId="3" fontId="4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8" fillId="3" borderId="5" xfId="0" applyNumberFormat="1" applyFont="1" applyFill="1" applyBorder="1"/>
    <xf numFmtId="3" fontId="26" fillId="3" borderId="5" xfId="0" applyNumberFormat="1" applyFont="1" applyFill="1" applyBorder="1"/>
    <xf numFmtId="3" fontId="0" fillId="13" borderId="8" xfId="0" applyNumberFormat="1" applyFill="1" applyBorder="1"/>
    <xf numFmtId="0" fontId="4" fillId="0" borderId="6" xfId="0" applyFont="1" applyBorder="1"/>
    <xf numFmtId="3" fontId="8" fillId="2" borderId="8" xfId="0" applyNumberFormat="1" applyFont="1" applyFill="1" applyBorder="1"/>
    <xf numFmtId="0" fontId="26" fillId="0" borderId="0" xfId="0" applyFont="1"/>
    <xf numFmtId="0" fontId="27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7" xfId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0" fontId="2" fillId="13" borderId="7" xfId="1" applyFont="1" applyFill="1" applyBorder="1" applyAlignment="1">
      <alignment wrapText="1"/>
    </xf>
    <xf numFmtId="0" fontId="2" fillId="0" borderId="8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0" fontId="2" fillId="0" borderId="7" xfId="1" applyFont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2" fontId="2" fillId="0" borderId="7" xfId="1" applyNumberFormat="1" applyFont="1" applyBorder="1" applyAlignment="1">
      <alignment wrapText="1"/>
    </xf>
    <xf numFmtId="3" fontId="2" fillId="0" borderId="14" xfId="1" applyNumberFormat="1" applyFont="1" applyBorder="1" applyAlignment="1">
      <alignment horizontal="center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2" fillId="0" borderId="5" xfId="1" applyFont="1" applyBorder="1"/>
    <xf numFmtId="0" fontId="2" fillId="0" borderId="14" xfId="1" applyFont="1" applyBorder="1"/>
    <xf numFmtId="0" fontId="2" fillId="0" borderId="8" xfId="1" applyFont="1" applyBorder="1"/>
    <xf numFmtId="0" fontId="2" fillId="0" borderId="13" xfId="1" applyFont="1" applyBorder="1"/>
    <xf numFmtId="3" fontId="27" fillId="8" borderId="5" xfId="1" applyNumberFormat="1" applyFont="1" applyFill="1" applyBorder="1" applyAlignment="1">
      <alignment horizontal="center"/>
    </xf>
    <xf numFmtId="164" fontId="27" fillId="8" borderId="5" xfId="2" applyNumberFormat="1" applyFont="1" applyFill="1" applyBorder="1" applyAlignment="1">
      <alignment horizontal="center"/>
    </xf>
    <xf numFmtId="0" fontId="27" fillId="0" borderId="1" xfId="1" applyFont="1" applyBorder="1"/>
    <xf numFmtId="0" fontId="2" fillId="0" borderId="0" xfId="1" applyFont="1"/>
    <xf numFmtId="0" fontId="2" fillId="0" borderId="8" xfId="1" applyFont="1" applyBorder="1" applyAlignment="1">
      <alignment vertical="center"/>
    </xf>
    <xf numFmtId="0" fontId="28" fillId="0" borderId="8" xfId="1" applyFont="1" applyBorder="1" applyAlignment="1">
      <alignment horizontal="center"/>
    </xf>
    <xf numFmtId="0" fontId="27" fillId="0" borderId="8" xfId="1" applyFont="1" applyBorder="1"/>
    <xf numFmtId="3" fontId="27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1" applyFont="1" applyBorder="1"/>
    <xf numFmtId="0" fontId="27" fillId="0" borderId="8" xfId="1" applyFont="1" applyBorder="1" applyAlignment="1">
      <alignment horizontal="left"/>
    </xf>
    <xf numFmtId="0" fontId="27" fillId="8" borderId="8" xfId="1" applyFont="1" applyFill="1" applyBorder="1" applyAlignment="1">
      <alignment horizontal="center"/>
    </xf>
    <xf numFmtId="0" fontId="27" fillId="0" borderId="3" xfId="1" applyFont="1" applyBorder="1" applyAlignment="1">
      <alignment horizontal="center"/>
    </xf>
    <xf numFmtId="0" fontId="2" fillId="0" borderId="7" xfId="1" applyFont="1" applyBorder="1" applyAlignment="1">
      <alignment horizontal="left" vertical="center" wrapText="1"/>
    </xf>
    <xf numFmtId="0" fontId="27" fillId="0" borderId="5" xfId="1" applyFont="1" applyBorder="1"/>
    <xf numFmtId="0" fontId="2" fillId="0" borderId="7" xfId="1" applyFont="1" applyBorder="1"/>
    <xf numFmtId="3" fontId="27" fillId="8" borderId="5" xfId="1" applyNumberFormat="1" applyFont="1" applyFill="1" applyBorder="1"/>
    <xf numFmtId="0" fontId="10" fillId="0" borderId="0" xfId="0" applyFont="1"/>
    <xf numFmtId="0" fontId="29" fillId="0" borderId="0" xfId="0" applyFont="1" applyAlignment="1">
      <alignment wrapText="1"/>
    </xf>
    <xf numFmtId="0" fontId="2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2" fillId="0" borderId="7" xfId="1" applyNumberFormat="1" applyFont="1" applyBorder="1"/>
    <xf numFmtId="0" fontId="27" fillId="8" borderId="5" xfId="1" applyFont="1" applyFill="1" applyBorder="1" applyAlignment="1">
      <alignment horizontal="center"/>
    </xf>
    <xf numFmtId="0" fontId="2" fillId="0" borderId="3" xfId="1" applyFont="1" applyBorder="1"/>
    <xf numFmtId="0" fontId="2" fillId="0" borderId="17" xfId="1" applyFont="1" applyBorder="1"/>
    <xf numFmtId="0" fontId="2" fillId="0" borderId="8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9" xfId="1" applyFont="1" applyBorder="1"/>
    <xf numFmtId="0" fontId="2" fillId="0" borderId="17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30" fillId="0" borderId="8" xfId="0" applyFont="1" applyBorder="1" applyAlignment="1">
      <alignment horizontal="center"/>
    </xf>
    <xf numFmtId="0" fontId="27" fillId="8" borderId="14" xfId="1" applyFont="1" applyFill="1" applyBorder="1"/>
    <xf numFmtId="0" fontId="14" fillId="0" borderId="3" xfId="0" applyFont="1" applyBorder="1"/>
    <xf numFmtId="0" fontId="2" fillId="0" borderId="21" xfId="1" applyFont="1" applyBorder="1"/>
    <xf numFmtId="3" fontId="27" fillId="8" borderId="8" xfId="1" applyNumberFormat="1" applyFont="1" applyFill="1" applyBorder="1"/>
    <xf numFmtId="0" fontId="2" fillId="8" borderId="8" xfId="1" applyFont="1" applyFill="1" applyBorder="1"/>
    <xf numFmtId="1" fontId="27" fillId="8" borderId="5" xfId="1" applyNumberFormat="1" applyFont="1" applyFill="1" applyBorder="1" applyAlignment="1">
      <alignment horizontal="center"/>
    </xf>
    <xf numFmtId="0" fontId="2" fillId="0" borderId="2" xfId="1" applyFont="1" applyBorder="1"/>
    <xf numFmtId="164" fontId="2" fillId="0" borderId="8" xfId="2" applyNumberFormat="1" applyFont="1" applyBorder="1"/>
    <xf numFmtId="164" fontId="2" fillId="0" borderId="13" xfId="2" applyNumberFormat="1" applyFont="1" applyBorder="1"/>
    <xf numFmtId="164" fontId="2" fillId="0" borderId="5" xfId="2" applyNumberFormat="1" applyFont="1" applyBorder="1"/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4" xfId="2" applyNumberFormat="1" applyFont="1" applyBorder="1"/>
    <xf numFmtId="0" fontId="2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2" fillId="0" borderId="14" xfId="2" applyNumberFormat="1" applyFont="1" applyBorder="1"/>
    <xf numFmtId="164" fontId="2" fillId="0" borderId="5" xfId="2" applyNumberFormat="1" applyFont="1" applyBorder="1" applyAlignment="1">
      <alignment horizontal="center" vertical="center"/>
    </xf>
    <xf numFmtId="164" fontId="2" fillId="0" borderId="14" xfId="2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164" fontId="28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2" fillId="0" borderId="8" xfId="2" applyNumberFormat="1" applyFont="1" applyBorder="1" applyAlignment="1">
      <alignment horizontal="center" vertical="center"/>
    </xf>
    <xf numFmtId="164" fontId="2" fillId="0" borderId="13" xfId="2" applyNumberFormat="1" applyFont="1" applyBorder="1" applyAlignment="1">
      <alignment horizontal="center" vertical="center"/>
    </xf>
    <xf numFmtId="164" fontId="2" fillId="0" borderId="6" xfId="2" applyNumberFormat="1" applyFont="1" applyBorder="1"/>
    <xf numFmtId="0" fontId="18" fillId="0" borderId="8" xfId="0" applyFont="1" applyBorder="1"/>
    <xf numFmtId="0" fontId="2" fillId="0" borderId="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/>
    </xf>
    <xf numFmtId="164" fontId="31" fillId="0" borderId="0" xfId="2" applyNumberFormat="1" applyFont="1" applyFill="1"/>
    <xf numFmtId="164" fontId="32" fillId="2" borderId="10" xfId="2" applyNumberFormat="1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9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11" borderId="4" xfId="0" applyFont="1" applyFill="1" applyBorder="1"/>
    <xf numFmtId="0" fontId="14" fillId="11" borderId="1" xfId="0" applyFont="1" applyFill="1" applyBorder="1"/>
    <xf numFmtId="0" fontId="14" fillId="11" borderId="14" xfId="0" applyFont="1" applyFill="1" applyBorder="1"/>
    <xf numFmtId="0" fontId="15" fillId="14" borderId="2" xfId="0" applyFont="1" applyFill="1" applyBorder="1"/>
    <xf numFmtId="0" fontId="16" fillId="14" borderId="16" xfId="0" applyFont="1" applyFill="1" applyBorder="1"/>
    <xf numFmtId="0" fontId="16" fillId="14" borderId="17" xfId="0" applyFont="1" applyFill="1" applyBorder="1"/>
    <xf numFmtId="0" fontId="14" fillId="14" borderId="4" xfId="0" applyFont="1" applyFill="1" applyBorder="1"/>
    <xf numFmtId="0" fontId="0" fillId="14" borderId="1" xfId="0" applyFill="1" applyBorder="1"/>
    <xf numFmtId="0" fontId="0" fillId="14" borderId="14" xfId="0" applyFill="1" applyBorder="1"/>
    <xf numFmtId="0" fontId="8" fillId="0" borderId="19" xfId="0" applyFont="1" applyBorder="1"/>
    <xf numFmtId="0" fontId="10" fillId="0" borderId="18" xfId="0" applyFont="1" applyBorder="1"/>
    <xf numFmtId="0" fontId="10" fillId="0" borderId="22" xfId="0" applyFont="1" applyBorder="1"/>
    <xf numFmtId="0" fontId="6" fillId="0" borderId="0" xfId="0" applyFont="1"/>
    <xf numFmtId="0" fontId="15" fillId="11" borderId="2" xfId="0" applyFont="1" applyFill="1" applyBorder="1"/>
    <xf numFmtId="0" fontId="15" fillId="11" borderId="16" xfId="0" applyFont="1" applyFill="1" applyBorder="1"/>
    <xf numFmtId="0" fontId="15" fillId="11" borderId="16" xfId="0" applyFont="1" applyFill="1" applyBorder="1" applyAlignment="1">
      <alignment horizontal="center"/>
    </xf>
    <xf numFmtId="164" fontId="4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164" fontId="4" fillId="12" borderId="3" xfId="2" applyNumberFormat="1" applyFont="1" applyFill="1" applyBorder="1" applyAlignment="1">
      <alignment horizontal="center" vertical="center" wrapText="1"/>
    </xf>
    <xf numFmtId="164" fontId="4" fillId="12" borderId="5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4" fontId="8" fillId="4" borderId="3" xfId="2" applyNumberFormat="1" applyFont="1" applyFill="1" applyBorder="1" applyAlignment="1">
      <alignment horizontal="center"/>
    </xf>
    <xf numFmtId="164" fontId="8" fillId="4" borderId="5" xfId="2" applyNumberFormat="1" applyFont="1" applyFill="1" applyBorder="1" applyAlignment="1">
      <alignment horizontal="center"/>
    </xf>
    <xf numFmtId="164" fontId="8" fillId="5" borderId="3" xfId="2" applyNumberFormat="1" applyFont="1" applyFill="1" applyBorder="1" applyAlignment="1">
      <alignment horizontal="center" vertical="center"/>
    </xf>
    <xf numFmtId="164" fontId="8" fillId="5" borderId="5" xfId="2" applyNumberFormat="1" applyFont="1" applyFill="1" applyBorder="1" applyAlignment="1">
      <alignment horizontal="center" vertical="center"/>
    </xf>
    <xf numFmtId="164" fontId="8" fillId="0" borderId="3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/>
    </xf>
    <xf numFmtId="164" fontId="8" fillId="7" borderId="3" xfId="2" applyNumberFormat="1" applyFont="1" applyFill="1" applyBorder="1" applyAlignment="1">
      <alignment horizontal="center" vertical="center"/>
    </xf>
    <xf numFmtId="164" fontId="8" fillId="7" borderId="5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/>
    <xf numFmtId="0" fontId="2" fillId="0" borderId="1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22" t="s">
        <v>1</v>
      </c>
      <c r="B3" s="323"/>
      <c r="C3" s="323"/>
      <c r="D3" s="323"/>
      <c r="E3" s="324"/>
      <c r="F3" s="313" t="s">
        <v>2</v>
      </c>
      <c r="G3" s="313" t="s">
        <v>2</v>
      </c>
      <c r="H3" s="10" t="s">
        <v>3</v>
      </c>
      <c r="I3" s="326" t="s">
        <v>4</v>
      </c>
      <c r="J3" s="326" t="s">
        <v>5</v>
      </c>
      <c r="K3" s="326" t="s">
        <v>6</v>
      </c>
      <c r="L3" s="326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13" t="s">
        <v>10</v>
      </c>
      <c r="V3" s="313" t="s">
        <v>11</v>
      </c>
      <c r="W3" s="315" t="s">
        <v>12</v>
      </c>
    </row>
    <row r="4" spans="1:23" ht="0.75" customHeight="1">
      <c r="A4" s="13"/>
      <c r="B4" s="14"/>
      <c r="C4" s="14"/>
      <c r="D4" s="14"/>
      <c r="E4" s="14"/>
      <c r="F4" s="325"/>
      <c r="G4" s="325"/>
      <c r="H4" s="15" t="s">
        <v>13</v>
      </c>
      <c r="I4" s="327"/>
      <c r="J4" s="327"/>
      <c r="K4" s="327"/>
      <c r="L4" s="327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25"/>
      <c r="V4" s="314"/>
      <c r="W4" s="316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17" t="s">
        <v>25</v>
      </c>
      <c r="B10" s="318"/>
      <c r="C10" s="318"/>
      <c r="D10" s="318"/>
      <c r="E10" s="319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20" t="s">
        <v>26</v>
      </c>
      <c r="B11" s="321"/>
      <c r="C11" s="321"/>
      <c r="D11" s="321"/>
      <c r="E11" s="321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расходы'!B78</f>
        <v>0</v>
      </c>
      <c r="J12" s="73">
        <f ca="1">'общехоз расходы'!C78</f>
        <v>0</v>
      </c>
      <c r="K12" s="73">
        <f ca="1">'общехоз расходы'!D78</f>
        <v>0</v>
      </c>
      <c r="L12" s="73">
        <f ca="1">'общехоз расходы'!E78</f>
        <v>0</v>
      </c>
      <c r="M12" s="73">
        <f ca="1">'общехоз расходы'!F78</f>
        <v>0</v>
      </c>
      <c r="N12" s="73">
        <f ca="1">'общехоз расходы'!G78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0</v>
      </c>
      <c r="M13" s="76">
        <f ca="1">'программ обеспечение'!F10</f>
        <v>0</v>
      </c>
      <c r="N13" s="76">
        <f ca="1">'программ обеспечение'!G10</f>
        <v>0</v>
      </c>
      <c r="O13" s="60"/>
      <c r="P13" s="60"/>
      <c r="Q13" s="60"/>
      <c r="R13" s="60"/>
      <c r="S13" s="61"/>
      <c r="T13" s="61"/>
      <c r="U13" s="29">
        <f t="shared" si="0"/>
        <v>7470.34</v>
      </c>
      <c r="V13" s="30">
        <f t="shared" si="3"/>
        <v>80000</v>
      </c>
      <c r="W13" s="74">
        <f t="shared" si="4"/>
        <v>72529.66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11000</v>
      </c>
      <c r="L14" s="73">
        <f ca="1">'услуги связи'!E7</f>
        <v>0</v>
      </c>
      <c r="M14" s="73">
        <f ca="1">'услуги связи'!F7</f>
        <v>0</v>
      </c>
      <c r="N14" s="73">
        <f ca="1">'услуги связи'!G7</f>
        <v>0</v>
      </c>
      <c r="O14" s="27"/>
      <c r="P14" s="27"/>
      <c r="Q14" s="27"/>
      <c r="R14" s="27"/>
      <c r="S14" s="28"/>
      <c r="T14" s="28"/>
      <c r="U14" s="29">
        <f t="shared" si="0"/>
        <v>35800</v>
      </c>
      <c r="V14" s="30">
        <f t="shared" si="3"/>
        <v>70000</v>
      </c>
      <c r="W14" s="74">
        <f t="shared" si="4"/>
        <v>34200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711892.81999999983</v>
      </c>
      <c r="L16" s="76">
        <f ca="1">'з пл'!E5</f>
        <v>0</v>
      </c>
      <c r="M16" s="76">
        <f ca="1">'з пл'!F5</f>
        <v>0</v>
      </c>
      <c r="N16" s="76">
        <f ca="1">'з пл'!G5</f>
        <v>0</v>
      </c>
      <c r="O16" s="60"/>
      <c r="P16" s="60"/>
      <c r="Q16" s="60"/>
      <c r="R16" s="60"/>
      <c r="S16" s="61"/>
      <c r="T16" s="61"/>
      <c r="U16" s="29">
        <f t="shared" si="0"/>
        <v>2049445.1999999997</v>
      </c>
      <c r="V16" s="30">
        <f t="shared" si="3"/>
        <v>3945000</v>
      </c>
      <c r="W16" s="74">
        <f t="shared" si="4"/>
        <v>1895554.8000000003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187509.67999999996</v>
      </c>
      <c r="L18" s="76">
        <f ca="1">'налог с ФОТ'!E6</f>
        <v>0</v>
      </c>
      <c r="M18" s="76">
        <f ca="1">'налог с ФОТ'!F6</f>
        <v>0</v>
      </c>
      <c r="N18" s="76">
        <f ca="1">'налог с ФОТ'!G6</f>
        <v>0</v>
      </c>
      <c r="O18" s="60"/>
      <c r="P18" s="60"/>
      <c r="Q18" s="60"/>
      <c r="R18" s="60"/>
      <c r="S18" s="61"/>
      <c r="T18" s="61"/>
      <c r="U18" s="29">
        <f t="shared" si="0"/>
        <v>613072.52999999991</v>
      </c>
      <c r="V18" s="30">
        <f t="shared" si="3"/>
        <v>1258500</v>
      </c>
      <c r="W18" s="74">
        <f t="shared" si="4"/>
        <v>645427.47000000009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294</v>
      </c>
      <c r="L19" s="76">
        <f ca="1">'приобрт инвентаря и оборуд'!E27</f>
        <v>0</v>
      </c>
      <c r="M19" s="76">
        <f ca="1">'приобрт инвентаря и оборуд'!F27</f>
        <v>0</v>
      </c>
      <c r="N19" s="76">
        <f ca="1">'приобрт инвентаря и оборуд'!G27</f>
        <v>0</v>
      </c>
      <c r="O19" s="60"/>
      <c r="P19" s="60"/>
      <c r="Q19" s="60"/>
      <c r="R19" s="60"/>
      <c r="S19" s="61"/>
      <c r="T19" s="61"/>
      <c r="U19" s="29">
        <f t="shared" si="0"/>
        <v>6094</v>
      </c>
      <c r="V19" s="30">
        <f t="shared" si="3"/>
        <v>100000</v>
      </c>
      <c r="W19" s="74">
        <f t="shared" si="4"/>
        <v>93906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526195.01</v>
      </c>
      <c r="L20" s="73">
        <f ca="1">'вывоз мусора'!E10</f>
        <v>0</v>
      </c>
      <c r="M20" s="73">
        <f ca="1">'вывоз мусора'!F10</f>
        <v>0</v>
      </c>
      <c r="N20" s="73">
        <f ca="1">'вывоз мусора'!G10</f>
        <v>0</v>
      </c>
      <c r="O20" s="27"/>
      <c r="P20" s="27"/>
      <c r="Q20" s="27"/>
      <c r="R20" s="27"/>
      <c r="S20" s="28"/>
      <c r="T20" s="28"/>
      <c r="U20" s="29">
        <f t="shared" si="0"/>
        <v>1686133.99</v>
      </c>
      <c r="V20" s="30">
        <f t="shared" si="3"/>
        <v>975000</v>
      </c>
      <c r="W20" s="74">
        <f t="shared" si="4"/>
        <v>-711133.99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600000</v>
      </c>
      <c r="L21" s="73">
        <f ca="1">'сод охраны'!E7</f>
        <v>0</v>
      </c>
      <c r="M21" s="73">
        <f ca="1">'сод охраны'!F7</f>
        <v>0</v>
      </c>
      <c r="N21" s="73">
        <f ca="1">'сод охраны'!G7</f>
        <v>0</v>
      </c>
      <c r="O21" s="27"/>
      <c r="P21" s="27"/>
      <c r="Q21" s="27"/>
      <c r="R21" s="27"/>
      <c r="S21" s="28"/>
      <c r="T21" s="28"/>
      <c r="U21" s="29">
        <f t="shared" si="0"/>
        <v>1700000</v>
      </c>
      <c r="V21" s="30">
        <f t="shared" si="3"/>
        <v>3700000</v>
      </c>
      <c r="W21" s="74">
        <f t="shared" si="4"/>
        <v>2000000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24683.86</v>
      </c>
      <c r="L22" s="76">
        <f ca="1">'содерж газ оборуд'!E6</f>
        <v>0</v>
      </c>
      <c r="M22" s="76">
        <f ca="1">'содерж газ оборуд'!F6</f>
        <v>0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74051.58</v>
      </c>
      <c r="V22" s="30">
        <f t="shared" si="3"/>
        <v>115000</v>
      </c>
      <c r="W22" s="74">
        <f t="shared" si="4"/>
        <v>40948.42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27068</v>
      </c>
      <c r="L23" s="73">
        <f ca="1">'сод сетей водоснабжения'!E31</f>
        <v>0</v>
      </c>
      <c r="M23" s="73">
        <f ca="1">'сод сетей водоснабжения'!F31</f>
        <v>0</v>
      </c>
      <c r="N23" s="73">
        <f ca="1">'сод сетей водоснабжения'!G31</f>
        <v>0</v>
      </c>
      <c r="O23" s="27"/>
      <c r="P23" s="27"/>
      <c r="Q23" s="27"/>
      <c r="R23" s="27"/>
      <c r="S23" s="28"/>
      <c r="T23" s="28"/>
      <c r="U23" s="29">
        <f t="shared" si="0"/>
        <v>52695</v>
      </c>
      <c r="V23" s="30">
        <f t="shared" si="3"/>
        <v>620000</v>
      </c>
      <c r="W23" s="74">
        <f t="shared" si="4"/>
        <v>567305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электроснабжение!B46</f>
        <v>82103.740000000005</v>
      </c>
      <c r="J26" s="73">
        <f ca="1">электроснабжение!C46</f>
        <v>80011.899999999994</v>
      </c>
      <c r="K26" s="73">
        <f ca="1">электроснабжение!D46</f>
        <v>130156.11</v>
      </c>
      <c r="L26" s="73">
        <f ca="1">электроснабжение!E46</f>
        <v>0</v>
      </c>
      <c r="M26" s="73">
        <f ca="1">электроснабжение!F46</f>
        <v>0</v>
      </c>
      <c r="N26" s="73">
        <f ca="1">электроснабжение!G46</f>
        <v>0</v>
      </c>
      <c r="O26" s="27"/>
      <c r="P26" s="27"/>
      <c r="Q26" s="27"/>
      <c r="R26" s="27"/>
      <c r="S26" s="28"/>
      <c r="T26" s="28"/>
      <c r="U26" s="29">
        <f t="shared" si="0"/>
        <v>292271.75</v>
      </c>
      <c r="V26" s="30">
        <f t="shared" si="3"/>
        <v>900000</v>
      </c>
      <c r="W26" s="74">
        <f t="shared" si="4"/>
        <v>607728.25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дорог'!B44</f>
        <v>7978</v>
      </c>
      <c r="J28" s="73">
        <f ca="1">'содерж дорог'!C44</f>
        <v>33350</v>
      </c>
      <c r="K28" s="73">
        <f ca="1">'содерж дорог'!D44</f>
        <v>1300</v>
      </c>
      <c r="L28" s="73">
        <f ca="1">'содерж дорог'!E44</f>
        <v>0</v>
      </c>
      <c r="M28" s="73">
        <f ca="1">'содерж дорог'!F44</f>
        <v>0</v>
      </c>
      <c r="N28" s="73">
        <f ca="1">'содерж дорог'!G44</f>
        <v>0</v>
      </c>
      <c r="O28" s="27"/>
      <c r="P28" s="27"/>
      <c r="Q28" s="27"/>
      <c r="R28" s="27"/>
      <c r="S28" s="28"/>
      <c r="T28" s="28"/>
      <c r="U28" s="29">
        <f t="shared" si="0"/>
        <v>42628</v>
      </c>
      <c r="V28" s="30">
        <f t="shared" si="3"/>
        <v>300000</v>
      </c>
      <c r="W28" s="74">
        <f t="shared" si="4"/>
        <v>257372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благоустройство!B62</f>
        <v>23190</v>
      </c>
      <c r="J29" s="73">
        <f ca="1">благоустройство!C62</f>
        <v>34463</v>
      </c>
      <c r="K29" s="73">
        <f ca="1">благоустройство!D62</f>
        <v>11200</v>
      </c>
      <c r="L29" s="73">
        <f ca="1">благоустройство!E62</f>
        <v>0</v>
      </c>
      <c r="M29" s="73">
        <f ca="1">благоустройство!F62</f>
        <v>0</v>
      </c>
      <c r="N29" s="73">
        <f ca="1">благоустройство!G62</f>
        <v>0</v>
      </c>
      <c r="O29" s="27"/>
      <c r="P29" s="27"/>
      <c r="Q29" s="27"/>
      <c r="R29" s="27"/>
      <c r="S29" s="28"/>
      <c r="T29" s="28"/>
      <c r="U29" s="29">
        <f t="shared" si="0"/>
        <v>68853</v>
      </c>
      <c r="V29" s="30">
        <f t="shared" si="3"/>
        <v>125000</v>
      </c>
      <c r="W29" s="74">
        <f t="shared" si="4"/>
        <v>56147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фонд'!B66</f>
        <v>50000</v>
      </c>
      <c r="J31" s="83">
        <f ca="1">'резервный фонд'!C66</f>
        <v>106408</v>
      </c>
      <c r="K31" s="83">
        <f ca="1">'резервный фонд'!D66</f>
        <v>313600</v>
      </c>
      <c r="L31" s="83">
        <f ca="1">'резервный фонд'!E66</f>
        <v>0</v>
      </c>
      <c r="M31" s="83">
        <f ca="1">'резервный фонд'!F66</f>
        <v>0</v>
      </c>
      <c r="N31" s="83">
        <f ca="1">'резервный фонд'!G66</f>
        <v>0</v>
      </c>
      <c r="O31" s="51"/>
      <c r="P31" s="51"/>
      <c r="Q31" s="51"/>
      <c r="R31" s="51"/>
      <c r="S31" s="84"/>
      <c r="T31" s="84"/>
      <c r="U31" s="53">
        <f t="shared" si="0"/>
        <v>470008</v>
      </c>
      <c r="V31" s="30">
        <f t="shared" si="3"/>
        <v>736900</v>
      </c>
      <c r="W31" s="85">
        <f t="shared" si="4"/>
        <v>266892</v>
      </c>
      <c r="X31" s="86"/>
    </row>
    <row r="32" spans="1:24" ht="15.75">
      <c r="A32" s="337" t="s">
        <v>48</v>
      </c>
      <c r="B32" s="338"/>
      <c r="C32" s="338"/>
      <c r="D32" s="338"/>
      <c r="E32" s="339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40" t="s">
        <v>49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91"/>
      <c r="W34" s="91"/>
    </row>
    <row r="35" spans="1:23">
      <c r="A35" s="341" t="s">
        <v>50</v>
      </c>
      <c r="B35" s="342"/>
      <c r="C35" s="342"/>
      <c r="D35" s="342"/>
      <c r="E35" s="342"/>
      <c r="F35" s="343"/>
      <c r="G35" s="343"/>
      <c r="H35" s="342"/>
      <c r="I35" s="343"/>
      <c r="J35" s="343"/>
      <c r="K35" s="343"/>
      <c r="L35" s="342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28" t="s">
        <v>51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30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31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3"/>
      <c r="V38" s="91"/>
      <c r="W38" s="91"/>
    </row>
    <row r="39" spans="1:23">
      <c r="A39" s="334"/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6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21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D5" sqref="D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>
        <v>600000</v>
      </c>
      <c r="E4" s="245"/>
      <c r="F4" s="245"/>
      <c r="G4" s="245"/>
      <c r="H4" s="245"/>
      <c r="I4" s="193"/>
      <c r="J4" s="193"/>
      <c r="K4" s="193"/>
      <c r="L4" s="193"/>
      <c r="M4" s="193"/>
      <c r="N4" s="243">
        <f>SUM(B4:M4)</f>
        <v>1700000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600000</v>
      </c>
      <c r="E7" s="263">
        <f t="shared" si="0"/>
        <v>0</v>
      </c>
      <c r="F7" s="263">
        <f t="shared" si="0"/>
        <v>0</v>
      </c>
      <c r="G7" s="263">
        <f t="shared" si="0"/>
        <v>0</v>
      </c>
      <c r="H7" s="263">
        <f t="shared" si="0"/>
        <v>0</v>
      </c>
      <c r="I7" s="263">
        <f t="shared" si="0"/>
        <v>0</v>
      </c>
      <c r="J7" s="263">
        <f t="shared" si="0"/>
        <v>0</v>
      </c>
      <c r="K7" s="263">
        <f t="shared" si="0"/>
        <v>0</v>
      </c>
      <c r="L7" s="263">
        <f t="shared" si="0"/>
        <v>0</v>
      </c>
      <c r="M7" s="263">
        <f t="shared" si="0"/>
        <v>0</v>
      </c>
      <c r="N7" s="263">
        <f>SUM(N4:N6)</f>
        <v>1700000</v>
      </c>
    </row>
    <row r="9" spans="1:14">
      <c r="C9" t="s">
        <v>141</v>
      </c>
      <c r="N9" s="255">
        <f>SUM(B7:M7)-N7</f>
        <v>0</v>
      </c>
    </row>
  </sheetData>
  <phoneticPr fontId="21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D5" sqref="D5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45">
        <v>445000</v>
      </c>
      <c r="C3" s="245">
        <v>390000</v>
      </c>
      <c r="D3" s="245">
        <v>385000</v>
      </c>
      <c r="E3" s="245"/>
      <c r="F3" s="245"/>
      <c r="G3" s="245"/>
      <c r="H3" s="245"/>
      <c r="I3" s="245"/>
      <c r="J3" s="245"/>
      <c r="K3" s="245"/>
      <c r="L3" s="245"/>
      <c r="M3" s="245"/>
      <c r="N3" s="245">
        <f t="shared" ref="N3:N9" si="0">SUM(B3:M3)</f>
        <v>1220000</v>
      </c>
    </row>
    <row r="4" spans="1:14">
      <c r="A4" s="245" t="s">
        <v>143</v>
      </c>
      <c r="B4" s="245">
        <v>66000</v>
      </c>
      <c r="C4" s="245">
        <v>66000</v>
      </c>
      <c r="D4" s="245">
        <v>66000</v>
      </c>
      <c r="E4" s="245"/>
      <c r="F4" s="245"/>
      <c r="G4" s="245"/>
      <c r="H4" s="245"/>
      <c r="I4" s="245"/>
      <c r="J4" s="245"/>
      <c r="K4" s="245"/>
      <c r="L4" s="245"/>
      <c r="M4" s="245"/>
      <c r="N4" s="245">
        <f t="shared" si="0"/>
        <v>198000</v>
      </c>
    </row>
    <row r="5" spans="1:14">
      <c r="A5" s="245" t="s">
        <v>174</v>
      </c>
      <c r="B5" s="245"/>
      <c r="C5" s="245">
        <v>26771.439999999999</v>
      </c>
      <c r="D5" s="245">
        <v>75195.009999999995</v>
      </c>
      <c r="E5" s="245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101966.45</v>
      </c>
    </row>
    <row r="6" spans="1:14">
      <c r="A6" s="245" t="s">
        <v>174</v>
      </c>
      <c r="B6" s="245"/>
      <c r="C6" s="245">
        <v>166167.54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>
        <f t="shared" si="0"/>
        <v>166167.54</v>
      </c>
    </row>
    <row r="7" spans="1:14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>
        <f t="shared" si="0"/>
        <v>0</v>
      </c>
    </row>
    <row r="8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526195.01</v>
      </c>
      <c r="E10" s="263">
        <f t="shared" si="1"/>
        <v>0</v>
      </c>
      <c r="F10" s="263">
        <f t="shared" si="1"/>
        <v>0</v>
      </c>
      <c r="G10" s="263">
        <f t="shared" si="1"/>
        <v>0</v>
      </c>
      <c r="H10" s="263">
        <f t="shared" si="1"/>
        <v>0</v>
      </c>
      <c r="I10" s="263">
        <f t="shared" si="1"/>
        <v>0</v>
      </c>
      <c r="J10" s="263">
        <f t="shared" si="1"/>
        <v>0</v>
      </c>
      <c r="K10" s="263">
        <f t="shared" si="1"/>
        <v>0</v>
      </c>
      <c r="L10" s="263">
        <f t="shared" si="1"/>
        <v>0</v>
      </c>
      <c r="M10" s="263">
        <f t="shared" si="1"/>
        <v>0</v>
      </c>
      <c r="N10" s="263">
        <f t="shared" si="1"/>
        <v>1686133.99</v>
      </c>
    </row>
    <row r="12" spans="1:14">
      <c r="N12" s="255">
        <f>SUM(B10:M10)-N10</f>
        <v>0</v>
      </c>
    </row>
  </sheetData>
  <phoneticPr fontId="21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D4" sqref="D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>
        <v>24683.86</v>
      </c>
      <c r="E3" s="245"/>
      <c r="F3" s="245"/>
      <c r="G3" s="245"/>
      <c r="H3" s="245"/>
      <c r="I3" s="245"/>
      <c r="J3" s="245"/>
      <c r="K3" s="245"/>
      <c r="L3" s="245"/>
      <c r="M3" s="245"/>
      <c r="N3" s="245">
        <f>SUM(B3:M3)</f>
        <v>49367.72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24683.86</v>
      </c>
      <c r="E6" s="247">
        <f t="shared" si="0"/>
        <v>0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74051.58</v>
      </c>
    </row>
    <row r="8" spans="1:16">
      <c r="N8" s="255">
        <f>SUM(B6:M6)-N6</f>
        <v>0</v>
      </c>
    </row>
  </sheetData>
  <phoneticPr fontId="21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I20" sqref="I20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/>
      <c r="G3" s="221"/>
      <c r="H3" s="219"/>
      <c r="I3" s="221"/>
      <c r="J3" s="219"/>
      <c r="K3" s="219"/>
      <c r="L3" s="219"/>
      <c r="M3" s="219"/>
      <c r="N3" s="245">
        <f t="shared" ref="N3:N30" si="0">SUM(B3:M3)</f>
        <v>25627</v>
      </c>
    </row>
    <row r="4" spans="1:14">
      <c r="A4" s="245" t="s">
        <v>203</v>
      </c>
      <c r="B4" s="219"/>
      <c r="C4" s="219"/>
      <c r="D4" s="219">
        <v>7908</v>
      </c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7908</v>
      </c>
    </row>
    <row r="5" spans="1:14">
      <c r="A5" s="274" t="s">
        <v>207</v>
      </c>
      <c r="B5" s="219"/>
      <c r="C5" s="219"/>
      <c r="D5" s="245">
        <v>19160</v>
      </c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19160</v>
      </c>
    </row>
    <row r="6" spans="1:14">
      <c r="A6" s="275"/>
      <c r="B6" s="219"/>
      <c r="C6" s="219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5">
        <f t="shared" si="0"/>
        <v>0</v>
      </c>
    </row>
    <row r="7" spans="1:14">
      <c r="A7" s="245"/>
      <c r="B7" s="245"/>
      <c r="C7" s="219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5">
        <f t="shared" si="0"/>
        <v>0</v>
      </c>
    </row>
    <row r="8" spans="1:14">
      <c r="A8" s="276"/>
      <c r="B8" s="219"/>
      <c r="C8" s="219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73"/>
      <c r="B9" s="219"/>
      <c r="C9" s="219"/>
      <c r="D9" s="245"/>
      <c r="E9" s="229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73"/>
      <c r="B10" s="219"/>
      <c r="C10" s="219"/>
      <c r="D10" s="245"/>
      <c r="E10" s="229"/>
      <c r="F10" s="245"/>
      <c r="G10" s="245"/>
      <c r="H10" s="245"/>
      <c r="I10" s="245"/>
      <c r="J10" s="245"/>
      <c r="K10" s="245"/>
      <c r="L10" s="245"/>
      <c r="M10" s="245"/>
      <c r="N10" s="245">
        <f t="shared" si="0"/>
        <v>0</v>
      </c>
    </row>
    <row r="11" spans="1:14">
      <c r="A11" s="273"/>
      <c r="B11" s="229"/>
      <c r="C11" s="229"/>
      <c r="D11" s="245"/>
      <c r="E11" s="229"/>
      <c r="F11" s="229"/>
      <c r="G11" s="245"/>
      <c r="H11" s="245"/>
      <c r="I11" s="245"/>
      <c r="J11" s="245"/>
      <c r="K11" s="245"/>
      <c r="L11" s="245"/>
      <c r="M11" s="245"/>
      <c r="N11" s="245">
        <f t="shared" si="0"/>
        <v>0</v>
      </c>
    </row>
    <row r="12" spans="1:14">
      <c r="A12" s="256"/>
      <c r="B12" s="245"/>
      <c r="C12" s="245"/>
      <c r="D12" s="243"/>
      <c r="E12" s="244"/>
      <c r="F12" s="245"/>
      <c r="G12" s="245"/>
      <c r="H12" s="245"/>
      <c r="I12" s="245"/>
      <c r="J12" s="245"/>
      <c r="K12" s="245"/>
      <c r="L12" s="245"/>
      <c r="M12" s="245"/>
      <c r="N12" s="245">
        <f t="shared" si="0"/>
        <v>0</v>
      </c>
    </row>
    <row r="13" spans="1:14">
      <c r="A13" s="256"/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27068</v>
      </c>
      <c r="E31" s="247">
        <f t="shared" si="1"/>
        <v>0</v>
      </c>
      <c r="F31" s="247">
        <f t="shared" si="1"/>
        <v>0</v>
      </c>
      <c r="G31" s="247">
        <f t="shared" si="1"/>
        <v>0</v>
      </c>
      <c r="H31" s="247">
        <f t="shared" si="1"/>
        <v>0</v>
      </c>
      <c r="I31" s="247">
        <f t="shared" si="1"/>
        <v>0</v>
      </c>
      <c r="J31" s="247">
        <f t="shared" si="1"/>
        <v>0</v>
      </c>
      <c r="K31" s="247">
        <f t="shared" si="1"/>
        <v>0</v>
      </c>
      <c r="L31" s="247">
        <f t="shared" si="1"/>
        <v>0</v>
      </c>
      <c r="M31" s="247">
        <f t="shared" si="1"/>
        <v>0</v>
      </c>
      <c r="N31" s="247">
        <f t="shared" si="1"/>
        <v>52695</v>
      </c>
    </row>
    <row r="33" spans="14:14">
      <c r="N33" s="255">
        <f>SUM(B31:M31)-N31</f>
        <v>0</v>
      </c>
    </row>
  </sheetData>
  <phoneticPr fontId="21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D15" sqref="D15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/>
      <c r="H3" s="245"/>
      <c r="I3" s="245"/>
      <c r="J3" s="245"/>
      <c r="K3" s="245"/>
      <c r="L3" s="245"/>
      <c r="M3" s="245"/>
      <c r="N3" s="245">
        <f t="shared" ref="N3:N15" si="0">SUM(B3:M3)</f>
        <v>2000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>
        <f>16300+16300</f>
        <v>32600</v>
      </c>
      <c r="E4" s="279"/>
      <c r="F4" s="242"/>
      <c r="G4" s="242"/>
      <c r="H4" s="193"/>
      <c r="I4" s="193"/>
      <c r="J4" s="193"/>
      <c r="K4" s="193"/>
      <c r="L4" s="193"/>
      <c r="M4" s="245"/>
      <c r="N4" s="245">
        <f t="shared" si="0"/>
        <v>81500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/>
      <c r="I6" s="245"/>
      <c r="J6" s="245"/>
      <c r="K6" s="245"/>
      <c r="L6" s="245"/>
      <c r="M6" s="245"/>
      <c r="N6" s="245">
        <f t="shared" si="0"/>
        <v>11130</v>
      </c>
    </row>
    <row r="7" spans="1:14">
      <c r="A7" s="262" t="s">
        <v>208</v>
      </c>
      <c r="B7" s="245"/>
      <c r="C7" s="229"/>
      <c r="D7" s="245">
        <v>8850</v>
      </c>
      <c r="E7" s="245"/>
      <c r="F7" s="229"/>
      <c r="G7" s="229"/>
      <c r="H7" s="245"/>
      <c r="I7" s="245"/>
      <c r="J7" s="245"/>
      <c r="K7" s="245"/>
      <c r="L7" s="245"/>
      <c r="M7" s="245"/>
      <c r="N7" s="245">
        <f t="shared" si="0"/>
        <v>8850</v>
      </c>
    </row>
    <row r="8" spans="1:14">
      <c r="A8" s="262" t="s">
        <v>218</v>
      </c>
      <c r="B8" s="245"/>
      <c r="C8" s="229"/>
      <c r="D8" s="245">
        <v>325</v>
      </c>
      <c r="E8" s="245"/>
      <c r="F8" s="229"/>
      <c r="G8" s="229"/>
      <c r="H8" s="245"/>
      <c r="I8" s="245"/>
      <c r="J8" s="245"/>
      <c r="K8" s="245"/>
      <c r="L8" s="245"/>
      <c r="M8" s="245"/>
      <c r="N8" s="245">
        <f t="shared" si="0"/>
        <v>325</v>
      </c>
    </row>
    <row r="9" spans="1:14">
      <c r="A9" s="262" t="s">
        <v>225</v>
      </c>
      <c r="B9" s="245"/>
      <c r="C9" s="229"/>
      <c r="D9" s="245">
        <f>4725+4725</f>
        <v>9450</v>
      </c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9450</v>
      </c>
    </row>
    <row r="10" spans="1:14">
      <c r="A10" s="262"/>
      <c r="B10" s="245"/>
      <c r="C10" s="229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>
        <f t="shared" si="0"/>
        <v>0</v>
      </c>
    </row>
    <row r="11" spans="1:14">
      <c r="A11" s="262"/>
      <c r="B11" s="245"/>
      <c r="C11" s="229"/>
      <c r="D11" s="245"/>
      <c r="E11" s="245"/>
      <c r="F11" s="229"/>
      <c r="G11" s="229"/>
      <c r="H11" s="245"/>
      <c r="I11" s="245"/>
      <c r="J11" s="245"/>
      <c r="K11" s="245"/>
      <c r="L11" s="245"/>
      <c r="M11" s="245"/>
      <c r="N11" s="245">
        <f t="shared" si="0"/>
        <v>0</v>
      </c>
    </row>
    <row r="12" spans="1:14">
      <c r="A12" s="262"/>
      <c r="B12" s="245"/>
      <c r="C12" s="229"/>
      <c r="D12" s="245"/>
      <c r="E12" s="245"/>
      <c r="F12" s="229"/>
      <c r="G12" s="229"/>
      <c r="H12" s="245"/>
      <c r="I12" s="245"/>
      <c r="J12" s="245"/>
      <c r="K12" s="245"/>
      <c r="L12" s="245"/>
      <c r="M12" s="245"/>
      <c r="N12" s="245">
        <f t="shared" si="0"/>
        <v>0</v>
      </c>
    </row>
    <row r="13" spans="1:14">
      <c r="A13" s="262"/>
      <c r="B13" s="245"/>
      <c r="C13" s="229"/>
      <c r="D13" s="245"/>
      <c r="E13" s="245"/>
      <c r="F13" s="229"/>
      <c r="G13" s="229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29"/>
      <c r="D14" s="245"/>
      <c r="E14" s="245"/>
      <c r="F14" s="229"/>
      <c r="G14" s="229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73"/>
      <c r="B15" s="229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62"/>
      <c r="B16" s="245"/>
      <c r="C16" s="229"/>
      <c r="D16" s="245"/>
      <c r="E16" s="245"/>
      <c r="F16" s="229"/>
      <c r="G16" s="229"/>
      <c r="H16" s="245"/>
      <c r="I16" s="245"/>
      <c r="J16" s="245"/>
      <c r="K16" s="245"/>
      <c r="L16" s="245"/>
      <c r="M16" s="245"/>
      <c r="N16" s="245">
        <f t="shared" ref="N16:N23" si="1">SUM(B16:M16)</f>
        <v>0</v>
      </c>
    </row>
    <row r="17" spans="1:14">
      <c r="A17" s="262"/>
      <c r="B17" s="245"/>
      <c r="C17" s="229"/>
      <c r="D17" s="245"/>
      <c r="E17" s="245"/>
      <c r="F17" s="229"/>
      <c r="G17" s="229"/>
      <c r="H17" s="245"/>
      <c r="I17" s="245"/>
      <c r="J17" s="245"/>
      <c r="K17" s="245"/>
      <c r="L17" s="245"/>
      <c r="M17" s="245"/>
      <c r="N17" s="245">
        <f t="shared" si="1"/>
        <v>0</v>
      </c>
    </row>
    <row r="18" spans="1:14">
      <c r="A18" s="262"/>
      <c r="B18" s="245"/>
      <c r="C18" s="229"/>
      <c r="D18" s="245"/>
      <c r="E18" s="245"/>
      <c r="F18" s="229"/>
      <c r="G18" s="229"/>
      <c r="H18" s="245"/>
      <c r="I18" s="245"/>
      <c r="J18" s="245"/>
      <c r="K18" s="245"/>
      <c r="L18" s="245"/>
      <c r="M18" s="245"/>
      <c r="N18" s="245">
        <f t="shared" si="1"/>
        <v>0</v>
      </c>
    </row>
    <row r="19" spans="1:14">
      <c r="A19" s="262"/>
      <c r="B19" s="245"/>
      <c r="C19" s="229"/>
      <c r="D19" s="245"/>
      <c r="E19" s="245"/>
      <c r="F19" s="229"/>
      <c r="G19" s="229"/>
      <c r="H19" s="245"/>
      <c r="I19" s="245"/>
      <c r="J19" s="245"/>
      <c r="K19" s="245"/>
      <c r="L19" s="245"/>
      <c r="M19" s="245"/>
      <c r="N19" s="245">
        <f t="shared" si="1"/>
        <v>0</v>
      </c>
    </row>
    <row r="20" spans="1:14">
      <c r="A20" s="262"/>
      <c r="B20" s="245"/>
      <c r="C20" s="229"/>
      <c r="D20" s="245"/>
      <c r="E20" s="245"/>
      <c r="F20" s="229"/>
      <c r="G20" s="229"/>
      <c r="H20" s="245"/>
      <c r="I20" s="245"/>
      <c r="J20" s="245"/>
      <c r="K20" s="245"/>
      <c r="L20" s="245"/>
      <c r="M20" s="245"/>
      <c r="N20" s="245">
        <f t="shared" si="1"/>
        <v>0</v>
      </c>
    </row>
    <row r="21" spans="1:14">
      <c r="A21" s="262"/>
      <c r="B21" s="245"/>
      <c r="C21" s="229"/>
      <c r="D21" s="245"/>
      <c r="E21" s="245"/>
      <c r="F21" s="229"/>
      <c r="G21" s="229"/>
      <c r="H21" s="245"/>
      <c r="I21" s="245"/>
      <c r="J21" s="245"/>
      <c r="K21" s="245"/>
      <c r="L21" s="245"/>
      <c r="M21" s="245"/>
      <c r="N21" s="245">
        <f t="shared" si="1"/>
        <v>0</v>
      </c>
    </row>
    <row r="22" spans="1:14">
      <c r="A22" s="262"/>
      <c r="B22" s="245"/>
      <c r="C22" s="229"/>
      <c r="D22" s="245"/>
      <c r="E22" s="245"/>
      <c r="F22" s="229"/>
      <c r="G22" s="229"/>
      <c r="H22" s="245"/>
      <c r="I22" s="245"/>
      <c r="J22" s="245"/>
      <c r="K22" s="245"/>
      <c r="L22" s="245"/>
      <c r="M22" s="245"/>
      <c r="N22" s="245">
        <f t="shared" si="1"/>
        <v>0</v>
      </c>
    </row>
    <row r="23" spans="1:14">
      <c r="A23" s="262" t="s">
        <v>148</v>
      </c>
      <c r="B23" s="245"/>
      <c r="C23" s="229"/>
      <c r="D23" s="245"/>
      <c r="E23" s="245"/>
      <c r="F23" s="229"/>
      <c r="G23" s="229"/>
      <c r="H23" s="245"/>
      <c r="I23" s="245"/>
      <c r="J23" s="245"/>
      <c r="K23" s="245"/>
      <c r="L23" s="245"/>
      <c r="M23" s="245"/>
      <c r="N23" s="245">
        <f t="shared" si="1"/>
        <v>0</v>
      </c>
    </row>
    <row r="24" spans="1:14">
      <c r="A24" s="249" t="s">
        <v>104</v>
      </c>
      <c r="B24" s="263">
        <f t="shared" ref="B24:N24" si="2">SUM(B3:B23)</f>
        <v>18700</v>
      </c>
      <c r="C24" s="247">
        <f t="shared" si="2"/>
        <v>43730</v>
      </c>
      <c r="D24" s="263">
        <f t="shared" si="2"/>
        <v>51225</v>
      </c>
      <c r="E24" s="263">
        <f t="shared" si="2"/>
        <v>0</v>
      </c>
      <c r="F24" s="263">
        <f t="shared" si="2"/>
        <v>0</v>
      </c>
      <c r="G24" s="263">
        <f t="shared" si="2"/>
        <v>0</v>
      </c>
      <c r="H24" s="263">
        <f t="shared" si="2"/>
        <v>0</v>
      </c>
      <c r="I24" s="263">
        <f t="shared" si="2"/>
        <v>0</v>
      </c>
      <c r="J24" s="263">
        <f t="shared" si="2"/>
        <v>0</v>
      </c>
      <c r="K24" s="263">
        <f t="shared" si="2"/>
        <v>0</v>
      </c>
      <c r="L24" s="263">
        <f t="shared" si="2"/>
        <v>0</v>
      </c>
      <c r="M24" s="263">
        <f t="shared" si="2"/>
        <v>0</v>
      </c>
      <c r="N24" s="263">
        <f t="shared" si="2"/>
        <v>113655</v>
      </c>
    </row>
    <row r="26" spans="1:14">
      <c r="N26" s="255">
        <f>SUM(B24:M24)-N24</f>
        <v>0</v>
      </c>
    </row>
  </sheetData>
  <phoneticPr fontId="21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workbookViewId="0">
      <selection activeCell="E25" sqref="E25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49" t="s">
        <v>149</v>
      </c>
      <c r="B4" s="245">
        <v>106751.96</v>
      </c>
      <c r="C4" s="245">
        <v>93957.72</v>
      </c>
      <c r="D4" s="245">
        <v>126445.41</v>
      </c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9" si="0">SUM(B4:M4)</f>
        <v>327155.08999999997</v>
      </c>
    </row>
    <row r="5" spans="1:14">
      <c r="A5" s="249" t="s">
        <v>150</v>
      </c>
      <c r="B5" s="245">
        <v>-34160.22</v>
      </c>
      <c r="C5" s="245">
        <f>-10763.86-1051.96-2380</f>
        <v>-14195.82</v>
      </c>
      <c r="D5" s="245">
        <f>-13290.74-1337.56</f>
        <v>-14628.3</v>
      </c>
      <c r="E5" s="245"/>
      <c r="F5" s="245"/>
      <c r="G5" s="245"/>
      <c r="H5" s="245"/>
      <c r="I5" s="245"/>
      <c r="J5" s="245"/>
      <c r="K5" s="245"/>
      <c r="L5" s="245"/>
      <c r="M5" s="245"/>
      <c r="N5" s="243">
        <f t="shared" si="0"/>
        <v>-62984.34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3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>
        <f t="shared" ref="N10:N45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43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43">
        <f t="shared" si="1"/>
        <v>250</v>
      </c>
    </row>
    <row r="13" spans="1:14">
      <c r="A13" s="256" t="s">
        <v>209</v>
      </c>
      <c r="B13" s="243"/>
      <c r="C13" s="243"/>
      <c r="D13" s="243">
        <v>320</v>
      </c>
      <c r="E13" s="244"/>
      <c r="F13" s="243"/>
      <c r="G13" s="244"/>
      <c r="H13" s="243"/>
      <c r="I13" s="244"/>
      <c r="J13" s="243"/>
      <c r="K13" s="243"/>
      <c r="L13" s="243"/>
      <c r="M13" s="243"/>
      <c r="N13" s="243">
        <f t="shared" si="1"/>
        <v>320</v>
      </c>
    </row>
    <row r="14" spans="1:14">
      <c r="A14" s="262" t="s">
        <v>210</v>
      </c>
      <c r="B14" s="245"/>
      <c r="C14" s="245"/>
      <c r="D14" s="245">
        <v>3850</v>
      </c>
      <c r="E14" s="246"/>
      <c r="F14" s="245"/>
      <c r="G14" s="246"/>
      <c r="H14" s="245"/>
      <c r="I14" s="246"/>
      <c r="J14" s="245"/>
      <c r="K14" s="245"/>
      <c r="L14" s="245"/>
      <c r="M14" s="245"/>
      <c r="N14" s="243">
        <f t="shared" si="1"/>
        <v>3850</v>
      </c>
    </row>
    <row r="15" spans="1:14">
      <c r="A15" s="256" t="s">
        <v>211</v>
      </c>
      <c r="B15" s="245"/>
      <c r="C15" s="245"/>
      <c r="D15" s="245">
        <v>1105</v>
      </c>
      <c r="E15" s="246"/>
      <c r="F15" s="245"/>
      <c r="G15" s="246"/>
      <c r="H15" s="245"/>
      <c r="I15" s="246"/>
      <c r="J15" s="245"/>
      <c r="K15" s="245"/>
      <c r="L15" s="245"/>
      <c r="M15" s="245"/>
      <c r="N15" s="243">
        <f t="shared" si="1"/>
        <v>1105</v>
      </c>
    </row>
    <row r="16" spans="1:14">
      <c r="A16" s="256" t="s">
        <v>219</v>
      </c>
      <c r="B16" s="245"/>
      <c r="C16" s="245"/>
      <c r="D16" s="245">
        <v>1780</v>
      </c>
      <c r="E16" s="246"/>
      <c r="F16" s="245"/>
      <c r="G16" s="246"/>
      <c r="H16" s="245"/>
      <c r="I16" s="246"/>
      <c r="J16" s="245"/>
      <c r="K16" s="245"/>
      <c r="L16" s="245"/>
      <c r="M16" s="245"/>
      <c r="N16" s="243">
        <f t="shared" si="1"/>
        <v>1780</v>
      </c>
    </row>
    <row r="17" spans="1:14">
      <c r="A17" s="256" t="s">
        <v>220</v>
      </c>
      <c r="B17" s="245"/>
      <c r="C17" s="245"/>
      <c r="D17" s="245">
        <v>600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3">
        <f t="shared" si="1"/>
        <v>600</v>
      </c>
    </row>
    <row r="18" spans="1:14">
      <c r="A18" s="256" t="s">
        <v>229</v>
      </c>
      <c r="B18" s="245"/>
      <c r="C18" s="245"/>
      <c r="D18" s="245">
        <v>5580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3">
        <f t="shared" si="1"/>
        <v>5580</v>
      </c>
    </row>
    <row r="19" spans="1:14">
      <c r="A19" s="256" t="s">
        <v>230</v>
      </c>
      <c r="B19" s="245"/>
      <c r="C19" s="245"/>
      <c r="D19" s="245">
        <f>1604+3500</f>
        <v>5104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3">
        <f t="shared" si="1"/>
        <v>5104</v>
      </c>
    </row>
    <row r="20" spans="1:14">
      <c r="A20" s="256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3">
        <f t="shared" si="1"/>
        <v>0</v>
      </c>
    </row>
    <row r="21" spans="1:14">
      <c r="A21" s="256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3">
        <f t="shared" si="1"/>
        <v>0</v>
      </c>
    </row>
    <row r="22" spans="1:14">
      <c r="A22" s="256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3">
        <f t="shared" si="1"/>
        <v>0</v>
      </c>
    </row>
    <row r="23" spans="1:14">
      <c r="A23" s="256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3">
        <f t="shared" si="1"/>
        <v>0</v>
      </c>
    </row>
    <row r="24" spans="1:14">
      <c r="A24" s="256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3">
        <f t="shared" si="1"/>
        <v>0</v>
      </c>
    </row>
    <row r="25" spans="1:14">
      <c r="A25" s="256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3">
        <f t="shared" si="1"/>
        <v>0</v>
      </c>
    </row>
    <row r="26" spans="1:14">
      <c r="A26" s="256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3">
        <f t="shared" si="1"/>
        <v>0</v>
      </c>
    </row>
    <row r="27" spans="1:14">
      <c r="A27" s="256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3">
        <f t="shared" si="1"/>
        <v>0</v>
      </c>
    </row>
    <row r="28" spans="1:14">
      <c r="A28" s="256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3">
        <f t="shared" si="1"/>
        <v>0</v>
      </c>
    </row>
    <row r="29" spans="1:14">
      <c r="A29" s="256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3">
        <f t="shared" si="1"/>
        <v>0</v>
      </c>
    </row>
    <row r="30" spans="1:14">
      <c r="A30" s="256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3">
        <f t="shared" si="1"/>
        <v>0</v>
      </c>
    </row>
    <row r="31" spans="1:14">
      <c r="A31" s="256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3">
        <f t="shared" si="1"/>
        <v>0</v>
      </c>
    </row>
    <row r="32" spans="1:14">
      <c r="A32" s="256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3">
        <f t="shared" si="1"/>
        <v>0</v>
      </c>
    </row>
    <row r="33" spans="1:14">
      <c r="A33" s="256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3">
        <f t="shared" si="1"/>
        <v>0</v>
      </c>
    </row>
    <row r="34" spans="1:14">
      <c r="A34" s="256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3">
        <f t="shared" si="1"/>
        <v>0</v>
      </c>
    </row>
    <row r="35" spans="1:14">
      <c r="A35" s="256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3">
        <f t="shared" si="1"/>
        <v>0</v>
      </c>
    </row>
    <row r="36" spans="1:14">
      <c r="A36" s="256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3">
        <f t="shared" si="1"/>
        <v>0</v>
      </c>
    </row>
    <row r="37" spans="1:14">
      <c r="A37" s="256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3">
        <f t="shared" si="1"/>
        <v>0</v>
      </c>
    </row>
    <row r="38" spans="1:14">
      <c r="A38" s="256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3">
        <f t="shared" si="1"/>
        <v>0</v>
      </c>
    </row>
    <row r="39" spans="1:14">
      <c r="A39" s="256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3">
        <f t="shared" si="1"/>
        <v>0</v>
      </c>
    </row>
    <row r="40" spans="1:14">
      <c r="A40" s="25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3">
        <f t="shared" si="1"/>
        <v>0</v>
      </c>
    </row>
    <row r="41" spans="1:14">
      <c r="A41" s="25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3">
        <f t="shared" si="1"/>
        <v>0</v>
      </c>
    </row>
    <row r="42" spans="1:14">
      <c r="A42" s="25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3">
        <f t="shared" si="1"/>
        <v>0</v>
      </c>
    </row>
    <row r="43" spans="1:14">
      <c r="A43" s="25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3">
        <f t="shared" si="1"/>
        <v>0</v>
      </c>
    </row>
    <row r="44" spans="1:14">
      <c r="A44" s="25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3">
        <f t="shared" si="1"/>
        <v>0</v>
      </c>
    </row>
    <row r="45" spans="1:14">
      <c r="A45" s="25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3">
        <f t="shared" si="1"/>
        <v>0</v>
      </c>
    </row>
    <row r="46" spans="1:14">
      <c r="A46" s="249" t="s">
        <v>104</v>
      </c>
      <c r="B46" s="263">
        <f>SUM(B4:B45)</f>
        <v>82103.740000000005</v>
      </c>
      <c r="C46" s="263">
        <f t="shared" ref="C46:M46" si="2">SUM(C4:C45)</f>
        <v>80011.899999999994</v>
      </c>
      <c r="D46" s="263">
        <f t="shared" si="2"/>
        <v>130156.11</v>
      </c>
      <c r="E46" s="263">
        <f t="shared" si="2"/>
        <v>0</v>
      </c>
      <c r="F46" s="263">
        <f t="shared" si="2"/>
        <v>0</v>
      </c>
      <c r="G46" s="263">
        <f t="shared" si="2"/>
        <v>0</v>
      </c>
      <c r="H46" s="263">
        <f t="shared" si="2"/>
        <v>0</v>
      </c>
      <c r="I46" s="263">
        <f t="shared" si="2"/>
        <v>0</v>
      </c>
      <c r="J46" s="263">
        <f t="shared" si="2"/>
        <v>0</v>
      </c>
      <c r="K46" s="263">
        <f t="shared" si="2"/>
        <v>0</v>
      </c>
      <c r="L46" s="263">
        <f t="shared" si="2"/>
        <v>0</v>
      </c>
      <c r="M46" s="263">
        <f t="shared" si="2"/>
        <v>0</v>
      </c>
      <c r="N46" s="263">
        <f>SUM(N4:N45)</f>
        <v>292271.75</v>
      </c>
    </row>
    <row r="48" spans="1:14">
      <c r="N48" s="255">
        <f>SUM(B46:M46)-N46</f>
        <v>0</v>
      </c>
    </row>
  </sheetData>
  <phoneticPr fontId="21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6"/>
  <sheetViews>
    <sheetView workbookViewId="0">
      <selection activeCell="C12" sqref="C12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/>
      <c r="G4" s="245"/>
      <c r="H4" s="245"/>
      <c r="I4" s="245"/>
      <c r="J4" s="245"/>
      <c r="K4" s="245"/>
      <c r="L4" s="245"/>
      <c r="M4" s="245"/>
      <c r="N4" s="246">
        <f t="shared" ref="N4:N43" si="0">SUM(B4:M4)</f>
        <v>4708</v>
      </c>
    </row>
    <row r="5" spans="1:14">
      <c r="A5" s="256" t="s">
        <v>185</v>
      </c>
      <c r="B5" s="229"/>
      <c r="C5" s="245">
        <v>9990</v>
      </c>
      <c r="D5" s="229"/>
      <c r="E5" s="245"/>
      <c r="F5" s="245"/>
      <c r="G5" s="245"/>
      <c r="H5" s="245"/>
      <c r="I5" s="245"/>
      <c r="J5" s="245"/>
      <c r="K5" s="245"/>
      <c r="L5" s="245"/>
      <c r="M5" s="245"/>
      <c r="N5" s="246">
        <f t="shared" si="0"/>
        <v>9990</v>
      </c>
    </row>
    <row r="6" spans="1:14">
      <c r="A6" s="256" t="s">
        <v>157</v>
      </c>
      <c r="B6" s="229">
        <v>1450</v>
      </c>
      <c r="C6" s="245"/>
      <c r="D6" s="229"/>
      <c r="E6" s="245"/>
      <c r="F6" s="245"/>
      <c r="G6" s="245"/>
      <c r="H6" s="245"/>
      <c r="I6" s="245"/>
      <c r="J6" s="245"/>
      <c r="K6" s="245"/>
      <c r="L6" s="245"/>
      <c r="M6" s="245"/>
      <c r="N6" s="246">
        <f t="shared" si="0"/>
        <v>1450</v>
      </c>
    </row>
    <row r="7" spans="1:14">
      <c r="A7" s="256" t="s">
        <v>158</v>
      </c>
      <c r="B7" s="229">
        <v>1470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1470</v>
      </c>
    </row>
    <row r="8" spans="1:14">
      <c r="A8" s="256" t="s">
        <v>159</v>
      </c>
      <c r="B8" s="229">
        <v>350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3">
        <f t="shared" si="0"/>
        <v>350</v>
      </c>
    </row>
    <row r="9" spans="1:14">
      <c r="A9" s="256" t="s">
        <v>178</v>
      </c>
      <c r="B9" s="229"/>
      <c r="C9" s="245">
        <v>17400</v>
      </c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17400</v>
      </c>
    </row>
    <row r="10" spans="1:14">
      <c r="A10" s="256" t="s">
        <v>179</v>
      </c>
      <c r="B10" s="229"/>
      <c r="C10" s="245">
        <v>4000</v>
      </c>
      <c r="D10" s="229"/>
      <c r="E10" s="245"/>
      <c r="F10" s="245"/>
      <c r="G10" s="245"/>
      <c r="H10" s="245"/>
      <c r="I10" s="245"/>
      <c r="J10" s="245"/>
      <c r="K10" s="245"/>
      <c r="L10" s="245"/>
      <c r="M10" s="245"/>
      <c r="N10" s="243">
        <f t="shared" si="0"/>
        <v>4000</v>
      </c>
    </row>
    <row r="11" spans="1:14">
      <c r="A11" s="256" t="s">
        <v>180</v>
      </c>
      <c r="B11" s="229"/>
      <c r="C11" s="245">
        <v>1960</v>
      </c>
      <c r="D11" s="229"/>
      <c r="E11" s="245"/>
      <c r="F11" s="245"/>
      <c r="G11" s="245"/>
      <c r="H11" s="245"/>
      <c r="I11" s="245"/>
      <c r="J11" s="245"/>
      <c r="K11" s="245"/>
      <c r="L11" s="245"/>
      <c r="M11" s="245"/>
      <c r="N11" s="243">
        <f t="shared" si="0"/>
        <v>1960</v>
      </c>
    </row>
    <row r="12" spans="1:14">
      <c r="A12" s="256" t="s">
        <v>228</v>
      </c>
      <c r="B12" s="229"/>
      <c r="C12" s="245"/>
      <c r="D12" s="229">
        <v>1300</v>
      </c>
      <c r="E12" s="193"/>
      <c r="F12" s="245"/>
      <c r="G12" s="245"/>
      <c r="H12" s="245"/>
      <c r="I12" s="245"/>
      <c r="J12" s="245"/>
      <c r="K12" s="245"/>
      <c r="L12" s="245"/>
      <c r="M12" s="245"/>
      <c r="N12" s="244">
        <f t="shared" si="0"/>
        <v>1300</v>
      </c>
    </row>
    <row r="13" spans="1:14">
      <c r="A13" s="256"/>
      <c r="B13" s="229"/>
      <c r="C13" s="245"/>
      <c r="D13" s="229"/>
      <c r="E13" s="245"/>
      <c r="F13" s="245"/>
      <c r="G13" s="245"/>
      <c r="H13" s="245"/>
      <c r="I13" s="245"/>
      <c r="J13" s="245"/>
      <c r="K13" s="245"/>
      <c r="L13" s="245"/>
      <c r="M13" s="245"/>
      <c r="N13" s="244">
        <f t="shared" si="0"/>
        <v>0</v>
      </c>
    </row>
    <row r="14" spans="1:14">
      <c r="A14" s="262"/>
      <c r="B14" s="229"/>
      <c r="C14" s="245"/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44">
        <f t="shared" si="0"/>
        <v>0</v>
      </c>
    </row>
    <row r="15" spans="1:14">
      <c r="A15" s="223"/>
      <c r="B15" s="224"/>
      <c r="C15" s="245"/>
      <c r="D15" s="229"/>
      <c r="E15" s="245"/>
      <c r="F15" s="245"/>
      <c r="G15" s="245"/>
      <c r="H15" s="245"/>
      <c r="I15" s="245"/>
      <c r="J15" s="245"/>
      <c r="K15" s="245"/>
      <c r="L15" s="245"/>
      <c r="M15" s="245"/>
      <c r="N15" s="244">
        <f t="shared" si="0"/>
        <v>0</v>
      </c>
    </row>
    <row r="16" spans="1:14">
      <c r="A16" s="256"/>
      <c r="B16" s="229"/>
      <c r="C16" s="245"/>
      <c r="D16" s="229"/>
      <c r="E16" s="245"/>
      <c r="F16" s="245"/>
      <c r="G16" s="245"/>
      <c r="H16" s="245"/>
      <c r="I16" s="245"/>
      <c r="J16" s="245"/>
      <c r="K16" s="245"/>
      <c r="L16" s="245"/>
      <c r="M16" s="245"/>
      <c r="N16" s="244">
        <f t="shared" si="0"/>
        <v>0</v>
      </c>
    </row>
    <row r="17" spans="1:14">
      <c r="A17" s="262"/>
      <c r="B17" s="229"/>
      <c r="C17" s="245"/>
      <c r="D17" s="229"/>
      <c r="E17" s="245"/>
      <c r="F17" s="245"/>
      <c r="G17" s="245"/>
      <c r="H17" s="245"/>
      <c r="I17" s="245"/>
      <c r="J17" s="245"/>
      <c r="K17" s="245"/>
      <c r="L17" s="245"/>
      <c r="M17" s="245"/>
      <c r="N17" s="244">
        <f t="shared" si="0"/>
        <v>0</v>
      </c>
    </row>
    <row r="18" spans="1:14">
      <c r="A18" s="256"/>
      <c r="B18" s="229"/>
      <c r="C18" s="245"/>
      <c r="D18" s="229"/>
      <c r="E18" s="245"/>
      <c r="F18" s="245"/>
      <c r="G18" s="245"/>
      <c r="H18" s="245"/>
      <c r="I18" s="245"/>
      <c r="J18" s="245"/>
      <c r="K18" s="245"/>
      <c r="L18" s="245"/>
      <c r="M18" s="245"/>
      <c r="N18" s="244">
        <f t="shared" si="0"/>
        <v>0</v>
      </c>
    </row>
    <row r="19" spans="1:14">
      <c r="A19" s="256"/>
      <c r="B19" s="229"/>
      <c r="C19" s="245"/>
      <c r="D19" s="229"/>
      <c r="E19" s="245"/>
      <c r="F19" s="245"/>
      <c r="G19" s="245"/>
      <c r="H19" s="245"/>
      <c r="I19" s="245"/>
      <c r="J19" s="245"/>
      <c r="K19" s="245"/>
      <c r="L19" s="245"/>
      <c r="M19" s="245"/>
      <c r="N19" s="244">
        <f t="shared" si="0"/>
        <v>0</v>
      </c>
    </row>
    <row r="20" spans="1:14">
      <c r="A20" s="262"/>
      <c r="B20" s="229"/>
      <c r="C20" s="245"/>
      <c r="D20" s="229"/>
      <c r="E20" s="245"/>
      <c r="F20" s="245"/>
      <c r="G20" s="245"/>
      <c r="H20" s="245"/>
      <c r="I20" s="245"/>
      <c r="J20" s="245"/>
      <c r="K20" s="245"/>
      <c r="L20" s="245"/>
      <c r="M20" s="245"/>
      <c r="N20" s="244">
        <f t="shared" si="0"/>
        <v>0</v>
      </c>
    </row>
    <row r="21" spans="1:14">
      <c r="A21" s="262"/>
      <c r="B21" s="229"/>
      <c r="C21" s="245"/>
      <c r="D21" s="229"/>
      <c r="E21" s="245"/>
      <c r="F21" s="245"/>
      <c r="G21" s="245"/>
      <c r="H21" s="245"/>
      <c r="I21" s="245"/>
      <c r="J21" s="245"/>
      <c r="K21" s="245"/>
      <c r="L21" s="245"/>
      <c r="M21" s="245"/>
      <c r="N21" s="244">
        <f t="shared" si="0"/>
        <v>0</v>
      </c>
    </row>
    <row r="22" spans="1:14">
      <c r="A22" s="262"/>
      <c r="B22" s="229"/>
      <c r="C22" s="245"/>
      <c r="D22" s="229"/>
      <c r="E22" s="245"/>
      <c r="F22" s="245"/>
      <c r="G22" s="245"/>
      <c r="H22" s="245"/>
      <c r="I22" s="245"/>
      <c r="J22" s="245"/>
      <c r="K22" s="245"/>
      <c r="L22" s="245"/>
      <c r="M22" s="245"/>
      <c r="N22" s="244">
        <f t="shared" si="0"/>
        <v>0</v>
      </c>
    </row>
    <row r="23" spans="1:14">
      <c r="A23" s="262"/>
      <c r="B23" s="229"/>
      <c r="C23" s="245"/>
      <c r="D23" s="229"/>
      <c r="E23" s="245"/>
      <c r="F23" s="245"/>
      <c r="G23" s="245"/>
      <c r="H23" s="245"/>
      <c r="I23" s="245"/>
      <c r="J23" s="245"/>
      <c r="K23" s="245"/>
      <c r="L23" s="245"/>
      <c r="M23" s="245"/>
      <c r="N23" s="244">
        <f t="shared" si="0"/>
        <v>0</v>
      </c>
    </row>
    <row r="24" spans="1:14">
      <c r="A24" s="262"/>
      <c r="B24" s="229"/>
      <c r="C24" s="245"/>
      <c r="D24" s="229"/>
      <c r="E24" s="245"/>
      <c r="F24" s="245"/>
      <c r="G24" s="245"/>
      <c r="H24" s="245"/>
      <c r="I24" s="245"/>
      <c r="J24" s="245"/>
      <c r="K24" s="245"/>
      <c r="L24" s="245"/>
      <c r="M24" s="245"/>
      <c r="N24" s="244">
        <f t="shared" si="0"/>
        <v>0</v>
      </c>
    </row>
    <row r="25" spans="1:14">
      <c r="A25" s="262"/>
      <c r="B25" s="229"/>
      <c r="C25" s="245"/>
      <c r="D25" s="229"/>
      <c r="E25" s="245"/>
      <c r="F25" s="245"/>
      <c r="G25" s="245"/>
      <c r="H25" s="245"/>
      <c r="I25" s="245"/>
      <c r="J25" s="245"/>
      <c r="K25" s="245"/>
      <c r="L25" s="245"/>
      <c r="M25" s="245"/>
      <c r="N25" s="244">
        <f t="shared" si="0"/>
        <v>0</v>
      </c>
    </row>
    <row r="26" spans="1:14">
      <c r="A26" s="262"/>
      <c r="B26" s="229"/>
      <c r="C26" s="245"/>
      <c r="D26" s="229"/>
      <c r="E26" s="245"/>
      <c r="F26" s="245"/>
      <c r="G26" s="245"/>
      <c r="H26" s="245"/>
      <c r="I26" s="245"/>
      <c r="J26" s="245"/>
      <c r="K26" s="245"/>
      <c r="L26" s="245"/>
      <c r="M26" s="245"/>
      <c r="N26" s="244">
        <f t="shared" si="0"/>
        <v>0</v>
      </c>
    </row>
    <row r="27" spans="1:14">
      <c r="A27" s="262"/>
      <c r="B27" s="229"/>
      <c r="C27" s="245"/>
      <c r="D27" s="229"/>
      <c r="E27" s="245"/>
      <c r="F27" s="245"/>
      <c r="G27" s="245"/>
      <c r="H27" s="245"/>
      <c r="I27" s="245"/>
      <c r="J27" s="245"/>
      <c r="K27" s="245"/>
      <c r="L27" s="245"/>
      <c r="M27" s="245"/>
      <c r="N27" s="244">
        <f t="shared" si="0"/>
        <v>0</v>
      </c>
    </row>
    <row r="28" spans="1:14">
      <c r="A28" s="262"/>
      <c r="B28" s="229"/>
      <c r="C28" s="245"/>
      <c r="D28" s="229"/>
      <c r="E28" s="245"/>
      <c r="F28" s="245"/>
      <c r="G28" s="245"/>
      <c r="H28" s="245"/>
      <c r="I28" s="245"/>
      <c r="J28" s="245"/>
      <c r="K28" s="245"/>
      <c r="L28" s="245"/>
      <c r="M28" s="245"/>
      <c r="N28" s="244">
        <f t="shared" si="0"/>
        <v>0</v>
      </c>
    </row>
    <row r="29" spans="1:14">
      <c r="A29" s="262"/>
      <c r="B29" s="229"/>
      <c r="C29" s="245"/>
      <c r="D29" s="229"/>
      <c r="E29" s="245"/>
      <c r="F29" s="245"/>
      <c r="G29" s="245"/>
      <c r="H29" s="245"/>
      <c r="I29" s="245"/>
      <c r="J29" s="245"/>
      <c r="K29" s="245"/>
      <c r="L29" s="245"/>
      <c r="M29" s="245"/>
      <c r="N29" s="244">
        <f t="shared" si="0"/>
        <v>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62"/>
      <c r="B38" s="229"/>
      <c r="C38" s="245"/>
      <c r="D38" s="229"/>
      <c r="E38" s="245"/>
      <c r="F38" s="245"/>
      <c r="G38" s="245"/>
      <c r="H38" s="245"/>
      <c r="I38" s="245"/>
      <c r="J38" s="245"/>
      <c r="K38" s="245"/>
      <c r="L38" s="245"/>
      <c r="M38" s="245"/>
      <c r="N38" s="244">
        <f t="shared" si="0"/>
        <v>0</v>
      </c>
    </row>
    <row r="39" spans="1:14">
      <c r="A39" s="262"/>
      <c r="B39" s="229"/>
      <c r="C39" s="245"/>
      <c r="D39" s="229"/>
      <c r="E39" s="245"/>
      <c r="F39" s="245"/>
      <c r="G39" s="245"/>
      <c r="H39" s="245"/>
      <c r="I39" s="245"/>
      <c r="J39" s="245"/>
      <c r="K39" s="245"/>
      <c r="L39" s="245"/>
      <c r="M39" s="245"/>
      <c r="N39" s="244">
        <f t="shared" si="0"/>
        <v>0</v>
      </c>
    </row>
    <row r="40" spans="1:14">
      <c r="A40" s="262"/>
      <c r="B40" s="229"/>
      <c r="C40" s="245"/>
      <c r="D40" s="229"/>
      <c r="E40" s="245"/>
      <c r="F40" s="245"/>
      <c r="G40" s="245"/>
      <c r="H40" s="245"/>
      <c r="I40" s="245"/>
      <c r="J40" s="245"/>
      <c r="K40" s="245"/>
      <c r="L40" s="245"/>
      <c r="M40" s="245"/>
      <c r="N40" s="244">
        <f t="shared" si="0"/>
        <v>0</v>
      </c>
    </row>
    <row r="41" spans="1:14">
      <c r="A41" s="262"/>
      <c r="B41" s="229"/>
      <c r="C41" s="245"/>
      <c r="D41" s="229"/>
      <c r="E41" s="245"/>
      <c r="F41" s="245"/>
      <c r="G41" s="245"/>
      <c r="H41" s="245"/>
      <c r="I41" s="245"/>
      <c r="J41" s="245"/>
      <c r="K41" s="245"/>
      <c r="L41" s="245"/>
      <c r="M41" s="245"/>
      <c r="N41" s="244">
        <f t="shared" si="0"/>
        <v>0</v>
      </c>
    </row>
    <row r="42" spans="1:14">
      <c r="A42" s="262"/>
      <c r="B42" s="229"/>
      <c r="C42" s="245"/>
      <c r="D42" s="229"/>
      <c r="E42" s="245"/>
      <c r="F42" s="245"/>
      <c r="G42" s="245"/>
      <c r="H42" s="245"/>
      <c r="I42" s="245"/>
      <c r="J42" s="245"/>
      <c r="K42" s="245"/>
      <c r="L42" s="245"/>
      <c r="M42" s="245"/>
      <c r="N42" s="244">
        <f t="shared" si="0"/>
        <v>0</v>
      </c>
    </row>
    <row r="43" spans="1:14">
      <c r="A43" s="262"/>
      <c r="B43" s="229"/>
      <c r="C43" s="245"/>
      <c r="D43" s="229"/>
      <c r="E43" s="245"/>
      <c r="F43" s="245"/>
      <c r="G43" s="245"/>
      <c r="H43" s="245"/>
      <c r="I43" s="245"/>
      <c r="J43" s="245"/>
      <c r="K43" s="245"/>
      <c r="L43" s="245"/>
      <c r="M43" s="245"/>
      <c r="N43" s="244">
        <f t="shared" si="0"/>
        <v>0</v>
      </c>
    </row>
    <row r="44" spans="1:14">
      <c r="A44" s="249" t="s">
        <v>104</v>
      </c>
      <c r="B44" s="247">
        <f t="shared" ref="B44:M44" si="1">SUM(B4:B43)</f>
        <v>7978</v>
      </c>
      <c r="C44" s="247">
        <f t="shared" si="1"/>
        <v>33350</v>
      </c>
      <c r="D44" s="247">
        <f t="shared" si="1"/>
        <v>1300</v>
      </c>
      <c r="E44" s="247">
        <f t="shared" si="1"/>
        <v>0</v>
      </c>
      <c r="F44" s="247">
        <f t="shared" si="1"/>
        <v>0</v>
      </c>
      <c r="G44" s="247">
        <f t="shared" si="1"/>
        <v>0</v>
      </c>
      <c r="H44" s="247">
        <f t="shared" si="1"/>
        <v>0</v>
      </c>
      <c r="I44" s="247">
        <f t="shared" si="1"/>
        <v>0</v>
      </c>
      <c r="J44" s="247">
        <f t="shared" si="1"/>
        <v>0</v>
      </c>
      <c r="K44" s="247">
        <f t="shared" si="1"/>
        <v>0</v>
      </c>
      <c r="L44" s="247">
        <f t="shared" si="1"/>
        <v>0</v>
      </c>
      <c r="M44" s="247">
        <f t="shared" si="1"/>
        <v>0</v>
      </c>
      <c r="N44" s="280">
        <f>SUM(N4:N43)</f>
        <v>42628</v>
      </c>
    </row>
    <row r="46" spans="1:14">
      <c r="N46" s="255">
        <f>SUM(B44:M44)-N44</f>
        <v>0</v>
      </c>
    </row>
  </sheetData>
  <phoneticPr fontId="21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1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workbookViewId="0">
      <selection activeCell="A28" sqref="A28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>
        <v>4725</v>
      </c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61" si="0">SUM(B3:M3)</f>
        <v>12183</v>
      </c>
    </row>
    <row r="4" spans="1:14">
      <c r="A4" s="223" t="s">
        <v>162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4">
        <f t="shared" si="0"/>
        <v>0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4">
        <f t="shared" si="0"/>
        <v>0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 t="s">
        <v>216</v>
      </c>
      <c r="B25" s="229"/>
      <c r="C25" s="229"/>
      <c r="D25" s="229">
        <v>450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450</v>
      </c>
    </row>
    <row r="26" spans="1:14">
      <c r="A26" s="278" t="s">
        <v>217</v>
      </c>
      <c r="B26" s="219"/>
      <c r="C26" s="219"/>
      <c r="D26" s="219">
        <v>160</v>
      </c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>SUM(B26:M26)</f>
        <v>160</v>
      </c>
    </row>
    <row r="27" spans="1:14">
      <c r="A27" s="278" t="s">
        <v>223</v>
      </c>
      <c r="B27" s="229"/>
      <c r="C27" s="229"/>
      <c r="D27" s="229">
        <f>2985+2700</f>
        <v>5685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5685</v>
      </c>
    </row>
    <row r="28" spans="1:14">
      <c r="A28" s="278" t="s">
        <v>224</v>
      </c>
      <c r="B28" s="229"/>
      <c r="C28" s="229"/>
      <c r="D28" s="229">
        <v>180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180</v>
      </c>
    </row>
    <row r="29" spans="1:14">
      <c r="A29" s="27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0</v>
      </c>
    </row>
    <row r="30" spans="1:14">
      <c r="A30" s="27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0</v>
      </c>
    </row>
    <row r="31" spans="1:14">
      <c r="A31" s="27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0</v>
      </c>
    </row>
    <row r="32" spans="1:14">
      <c r="A32" s="27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0</v>
      </c>
    </row>
    <row r="33" spans="1:14">
      <c r="A33" s="27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4">
        <f t="shared" ref="N33:N60" si="1">SUM(B33:M33)</f>
        <v>0</v>
      </c>
    </row>
    <row r="34" spans="1:14">
      <c r="A34" s="27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0</v>
      </c>
    </row>
    <row r="35" spans="1:14">
      <c r="A35" s="27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0</v>
      </c>
    </row>
    <row r="36" spans="1:14">
      <c r="A36" s="27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0</v>
      </c>
    </row>
    <row r="37" spans="1:14">
      <c r="A37" s="27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4">
        <f t="shared" si="1"/>
        <v>0</v>
      </c>
    </row>
    <row r="38" spans="1:14">
      <c r="A38" s="278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4">
        <f t="shared" si="1"/>
        <v>0</v>
      </c>
    </row>
    <row r="39" spans="1:14">
      <c r="A39" s="27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4">
        <f t="shared" si="1"/>
        <v>0</v>
      </c>
    </row>
    <row r="40" spans="1:14">
      <c r="A40" s="27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4">
        <f t="shared" si="1"/>
        <v>0</v>
      </c>
    </row>
    <row r="41" spans="1:14">
      <c r="A41" s="278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4">
        <f t="shared" si="1"/>
        <v>0</v>
      </c>
    </row>
    <row r="42" spans="1:14">
      <c r="A42" s="278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4">
        <f t="shared" si="1"/>
        <v>0</v>
      </c>
    </row>
    <row r="43" spans="1:14">
      <c r="A43" s="27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4">
        <f t="shared" si="1"/>
        <v>0</v>
      </c>
    </row>
    <row r="44" spans="1:14">
      <c r="A44" s="278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4">
        <f t="shared" si="1"/>
        <v>0</v>
      </c>
    </row>
    <row r="45" spans="1:14">
      <c r="A45" s="27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4">
        <f t="shared" si="1"/>
        <v>0</v>
      </c>
    </row>
    <row r="46" spans="1:14">
      <c r="A46" s="27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4">
        <f t="shared" si="1"/>
        <v>0</v>
      </c>
    </row>
    <row r="47" spans="1:14">
      <c r="A47" s="27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4">
        <f t="shared" si="1"/>
        <v>0</v>
      </c>
    </row>
    <row r="48" spans="1:14">
      <c r="A48" s="27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4">
        <f t="shared" si="1"/>
        <v>0</v>
      </c>
    </row>
    <row r="49" spans="1:14">
      <c r="A49" s="27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4">
        <f t="shared" si="1"/>
        <v>0</v>
      </c>
    </row>
    <row r="50" spans="1:14">
      <c r="A50" s="27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4">
        <f t="shared" si="1"/>
        <v>0</v>
      </c>
    </row>
    <row r="51" spans="1:14">
      <c r="A51" s="27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4">
        <f t="shared" si="1"/>
        <v>0</v>
      </c>
    </row>
    <row r="52" spans="1:14">
      <c r="A52" s="27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4">
        <f t="shared" si="1"/>
        <v>0</v>
      </c>
    </row>
    <row r="53" spans="1:14">
      <c r="A53" s="27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4">
        <f t="shared" si="1"/>
        <v>0</v>
      </c>
    </row>
    <row r="54" spans="1:14">
      <c r="A54" s="27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4">
        <f t="shared" si="1"/>
        <v>0</v>
      </c>
    </row>
    <row r="55" spans="1:14">
      <c r="A55" s="27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4">
        <f t="shared" si="1"/>
        <v>0</v>
      </c>
    </row>
    <row r="56" spans="1:14">
      <c r="A56" s="27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4">
        <f t="shared" si="1"/>
        <v>0</v>
      </c>
    </row>
    <row r="57" spans="1:14">
      <c r="A57" s="27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4">
        <f t="shared" si="1"/>
        <v>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0"/>
        <v>0</v>
      </c>
    </row>
    <row r="62" spans="1:14">
      <c r="A62" s="214" t="s">
        <v>104</v>
      </c>
      <c r="B62" s="285">
        <f t="shared" ref="B62:M62" si="2">SUM(B3:B61)</f>
        <v>23190</v>
      </c>
      <c r="C62" s="285">
        <f t="shared" si="2"/>
        <v>34463</v>
      </c>
      <c r="D62" s="285">
        <f t="shared" si="2"/>
        <v>11200</v>
      </c>
      <c r="E62" s="285">
        <f t="shared" si="2"/>
        <v>0</v>
      </c>
      <c r="F62" s="285">
        <f t="shared" si="2"/>
        <v>0</v>
      </c>
      <c r="G62" s="285">
        <f t="shared" si="2"/>
        <v>0</v>
      </c>
      <c r="H62" s="285">
        <f t="shared" si="2"/>
        <v>0</v>
      </c>
      <c r="I62" s="285">
        <f t="shared" si="2"/>
        <v>0</v>
      </c>
      <c r="J62" s="285">
        <f t="shared" si="2"/>
        <v>0</v>
      </c>
      <c r="K62" s="285">
        <f t="shared" si="2"/>
        <v>0</v>
      </c>
      <c r="L62" s="285">
        <f t="shared" si="2"/>
        <v>0</v>
      </c>
      <c r="M62" s="285">
        <f t="shared" si="2"/>
        <v>0</v>
      </c>
      <c r="N62" s="285">
        <f>SUM(N3:N61)</f>
        <v>68853</v>
      </c>
    </row>
    <row r="64" spans="1:14">
      <c r="N64" s="255">
        <f>SUM(B62:M62)-N62</f>
        <v>0</v>
      </c>
    </row>
  </sheetData>
  <phoneticPr fontId="21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8"/>
  <sheetViews>
    <sheetView workbookViewId="0">
      <selection activeCell="C5" sqref="C5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9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/>
      <c r="I3" s="287"/>
      <c r="J3" s="287"/>
      <c r="K3" s="287"/>
      <c r="L3" s="287"/>
      <c r="M3" s="287"/>
      <c r="N3" s="288">
        <f t="shared" ref="N3:N11" si="0">SUM(B3:M3)</f>
        <v>50000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366" t="s">
        <v>173</v>
      </c>
      <c r="B5" s="287"/>
      <c r="C5" s="240"/>
      <c r="D5" s="287">
        <v>90000</v>
      </c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90000</v>
      </c>
      <c r="P5" s="250"/>
      <c r="Q5" s="217"/>
      <c r="R5" s="217"/>
    </row>
    <row r="6" spans="1:18">
      <c r="A6" s="367"/>
      <c r="B6" s="227"/>
      <c r="C6" s="227"/>
      <c r="D6" s="227">
        <v>80000</v>
      </c>
      <c r="E6" s="291"/>
      <c r="F6" s="227"/>
      <c r="G6" s="291"/>
      <c r="H6" s="227"/>
      <c r="I6" s="291"/>
      <c r="J6" s="227"/>
      <c r="K6" s="227"/>
      <c r="L6" s="227"/>
      <c r="M6" s="227"/>
      <c r="N6" s="287">
        <f>SUM(B6:M6)</f>
        <v>80000</v>
      </c>
    </row>
    <row r="7" spans="1:18">
      <c r="A7" s="368"/>
      <c r="B7" s="227"/>
      <c r="C7" s="227"/>
      <c r="D7" s="227">
        <v>107600</v>
      </c>
      <c r="E7" s="291"/>
      <c r="F7" s="227"/>
      <c r="G7" s="291"/>
      <c r="H7" s="227"/>
      <c r="I7" s="291"/>
      <c r="J7" s="227"/>
      <c r="K7" s="227"/>
      <c r="L7" s="227"/>
      <c r="M7" s="227"/>
      <c r="N7" s="289"/>
    </row>
    <row r="8" spans="1:18" ht="13.5" customHeight="1">
      <c r="A8" s="232" t="s">
        <v>204</v>
      </c>
      <c r="B8" s="227"/>
      <c r="C8" s="227"/>
      <c r="D8" s="227">
        <v>6000</v>
      </c>
      <c r="E8" s="291"/>
      <c r="F8" s="240"/>
      <c r="G8" s="291"/>
      <c r="H8" s="227"/>
      <c r="I8" s="291"/>
      <c r="J8" s="227"/>
      <c r="K8" s="227"/>
      <c r="L8" s="227"/>
      <c r="M8" s="227"/>
      <c r="N8" s="227">
        <f t="shared" si="0"/>
        <v>6000</v>
      </c>
    </row>
    <row r="9" spans="1:18">
      <c r="A9" s="256" t="s">
        <v>205</v>
      </c>
      <c r="B9" s="227"/>
      <c r="C9" s="227"/>
      <c r="D9" s="227">
        <v>30000</v>
      </c>
      <c r="E9" s="291"/>
      <c r="F9" s="227"/>
      <c r="G9" s="291"/>
      <c r="H9" s="227"/>
      <c r="I9" s="291"/>
      <c r="J9" s="227"/>
      <c r="K9" s="227"/>
      <c r="L9" s="227"/>
      <c r="M9" s="227"/>
      <c r="N9" s="227">
        <f t="shared" si="0"/>
        <v>30000</v>
      </c>
    </row>
    <row r="10" spans="1:18">
      <c r="A10" s="256"/>
      <c r="B10" s="292"/>
      <c r="C10" s="292"/>
      <c r="D10" s="292"/>
      <c r="E10" s="292"/>
      <c r="F10" s="292"/>
      <c r="G10" s="292"/>
      <c r="H10" s="292"/>
      <c r="I10" s="292"/>
      <c r="J10" s="289"/>
      <c r="K10" s="289"/>
      <c r="L10" s="289"/>
      <c r="M10" s="289"/>
      <c r="N10" s="287">
        <f t="shared" si="0"/>
        <v>0</v>
      </c>
    </row>
    <row r="11" spans="1:18">
      <c r="A11" s="26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87">
        <f t="shared" si="0"/>
        <v>0</v>
      </c>
    </row>
    <row r="12" spans="1:18">
      <c r="A12" s="273"/>
      <c r="B12" s="222"/>
      <c r="C12" s="222"/>
      <c r="D12" s="287"/>
      <c r="E12" s="240"/>
      <c r="F12" s="287"/>
      <c r="G12" s="287"/>
      <c r="H12" s="287"/>
      <c r="I12" s="287"/>
      <c r="J12" s="287"/>
      <c r="K12" s="287"/>
      <c r="L12" s="287"/>
      <c r="M12" s="287"/>
      <c r="N12" s="287">
        <f t="shared" ref="N12:N65" si="1">SUM(B12:M12)</f>
        <v>0</v>
      </c>
    </row>
    <row r="13" spans="1:18">
      <c r="A13" s="262"/>
      <c r="B13" s="240"/>
      <c r="C13" s="240"/>
      <c r="D13" s="240"/>
      <c r="E13" s="240"/>
      <c r="F13" s="240"/>
      <c r="G13" s="290"/>
      <c r="H13" s="240"/>
      <c r="I13" s="290"/>
      <c r="J13" s="240"/>
      <c r="K13" s="240"/>
      <c r="L13" s="240"/>
      <c r="M13" s="240"/>
      <c r="N13" s="287">
        <f t="shared" si="1"/>
        <v>0</v>
      </c>
    </row>
    <row r="14" spans="1:18">
      <c r="A14" s="262"/>
      <c r="B14" s="240"/>
      <c r="C14" s="240"/>
      <c r="D14" s="240"/>
      <c r="E14" s="240"/>
      <c r="F14" s="240"/>
      <c r="G14" s="290"/>
      <c r="H14" s="240"/>
      <c r="I14" s="240"/>
      <c r="J14" s="240"/>
      <c r="K14" s="240"/>
      <c r="L14" s="240"/>
      <c r="M14" s="240"/>
      <c r="N14" s="287">
        <f t="shared" si="1"/>
        <v>0</v>
      </c>
    </row>
    <row r="15" spans="1:18">
      <c r="A15" s="262"/>
      <c r="B15" s="240"/>
      <c r="C15" s="240"/>
      <c r="D15" s="240"/>
      <c r="E15" s="240"/>
      <c r="F15" s="240"/>
      <c r="G15" s="290"/>
      <c r="H15" s="240"/>
      <c r="I15" s="240"/>
      <c r="J15" s="240"/>
      <c r="K15" s="240"/>
      <c r="L15" s="240"/>
      <c r="M15" s="240"/>
      <c r="N15" s="287">
        <f t="shared" si="1"/>
        <v>0</v>
      </c>
    </row>
    <row r="16" spans="1:18">
      <c r="A16" s="262"/>
      <c r="B16" s="240"/>
      <c r="C16" s="240"/>
      <c r="D16" s="240"/>
      <c r="E16" s="290"/>
      <c r="F16" s="240"/>
      <c r="G16" s="290"/>
      <c r="H16" s="240"/>
      <c r="I16" s="290"/>
      <c r="J16" s="240"/>
      <c r="K16" s="240"/>
      <c r="L16" s="240"/>
      <c r="M16" s="240"/>
      <c r="N16" s="287">
        <f t="shared" si="1"/>
        <v>0</v>
      </c>
    </row>
    <row r="17" spans="1:14">
      <c r="A17" s="262"/>
      <c r="B17" s="240"/>
      <c r="C17" s="240"/>
      <c r="D17" s="240"/>
      <c r="E17" s="240"/>
      <c r="F17" s="240"/>
      <c r="G17" s="290"/>
      <c r="H17" s="240"/>
      <c r="I17" s="290"/>
      <c r="J17" s="240"/>
      <c r="K17" s="240"/>
      <c r="L17" s="240"/>
      <c r="M17" s="240"/>
      <c r="N17" s="287">
        <f t="shared" si="1"/>
        <v>0</v>
      </c>
    </row>
    <row r="18" spans="1:14">
      <c r="A18" s="262"/>
      <c r="B18" s="240"/>
      <c r="C18" s="240"/>
      <c r="D18" s="240"/>
      <c r="E18" s="240"/>
      <c r="F18" s="240"/>
      <c r="G18" s="290"/>
      <c r="H18" s="240"/>
      <c r="I18" s="240"/>
      <c r="J18" s="240"/>
      <c r="K18" s="240"/>
      <c r="L18" s="240"/>
      <c r="M18" s="240"/>
      <c r="N18" s="287">
        <f t="shared" si="1"/>
        <v>0</v>
      </c>
    </row>
    <row r="19" spans="1:14">
      <c r="A19" s="262"/>
      <c r="B19" s="240"/>
      <c r="C19" s="240"/>
      <c r="D19" s="240"/>
      <c r="E19" s="240"/>
      <c r="F19" s="240"/>
      <c r="G19" s="290"/>
      <c r="H19" s="240"/>
      <c r="I19" s="240"/>
      <c r="J19" s="240"/>
      <c r="K19" s="240"/>
      <c r="L19" s="240"/>
      <c r="M19" s="240"/>
      <c r="N19" s="287">
        <f t="shared" si="1"/>
        <v>0</v>
      </c>
    </row>
    <row r="20" spans="1:14">
      <c r="A20" s="245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27">
        <f t="shared" si="1"/>
        <v>0</v>
      </c>
    </row>
    <row r="21" spans="1:14">
      <c r="A21" s="245"/>
      <c r="B21" s="240"/>
      <c r="C21" s="287"/>
      <c r="D21" s="287"/>
      <c r="E21" s="240"/>
      <c r="F21" s="287"/>
      <c r="G21" s="287"/>
      <c r="H21" s="287"/>
      <c r="I21" s="287"/>
      <c r="J21" s="287"/>
      <c r="K21" s="287"/>
      <c r="L21" s="287"/>
      <c r="M21" s="287"/>
      <c r="N21" s="287">
        <f t="shared" si="1"/>
        <v>0</v>
      </c>
    </row>
    <row r="22" spans="1:14">
      <c r="A22" s="262"/>
      <c r="B22" s="240"/>
      <c r="C22" s="287"/>
      <c r="D22" s="289"/>
      <c r="E22" s="287"/>
      <c r="F22" s="287"/>
      <c r="G22" s="287"/>
      <c r="H22" s="287"/>
      <c r="I22" s="287"/>
      <c r="J22" s="287"/>
      <c r="K22" s="287"/>
      <c r="L22" s="287"/>
      <c r="M22" s="287"/>
      <c r="N22" s="287">
        <f t="shared" si="1"/>
        <v>0</v>
      </c>
    </row>
    <row r="23" spans="1:14">
      <c r="A23" s="269"/>
      <c r="B23" s="227"/>
      <c r="C23" s="227"/>
      <c r="D23" s="227"/>
      <c r="E23" s="291"/>
      <c r="F23" s="291"/>
      <c r="G23" s="291"/>
      <c r="H23" s="227"/>
      <c r="I23" s="291"/>
      <c r="J23" s="227"/>
      <c r="K23" s="227"/>
      <c r="L23" s="227"/>
      <c r="M23" s="227"/>
      <c r="N23" s="287">
        <f t="shared" si="1"/>
        <v>0</v>
      </c>
    </row>
    <row r="24" spans="1:14">
      <c r="A24" s="269"/>
      <c r="B24" s="227"/>
      <c r="C24" s="227"/>
      <c r="D24" s="227"/>
      <c r="E24" s="291"/>
      <c r="F24" s="291"/>
      <c r="G24" s="291"/>
      <c r="H24" s="227"/>
      <c r="I24" s="291"/>
      <c r="J24" s="227"/>
      <c r="K24" s="227"/>
      <c r="L24" s="227"/>
      <c r="M24" s="227"/>
      <c r="N24" s="287">
        <f t="shared" si="1"/>
        <v>0</v>
      </c>
    </row>
    <row r="25" spans="1:14">
      <c r="A25" s="256"/>
      <c r="B25" s="227"/>
      <c r="C25" s="227"/>
      <c r="D25" s="227"/>
      <c r="E25" s="291"/>
      <c r="F25" s="227"/>
      <c r="G25" s="291"/>
      <c r="H25" s="227"/>
      <c r="I25" s="291"/>
      <c r="J25" s="227"/>
      <c r="K25" s="227"/>
      <c r="L25" s="227"/>
      <c r="M25" s="227"/>
      <c r="N25" s="287">
        <f t="shared" si="1"/>
        <v>0</v>
      </c>
    </row>
    <row r="26" spans="1:14">
      <c r="A26" s="256"/>
      <c r="B26" s="240"/>
      <c r="C26" s="287"/>
      <c r="D26" s="240"/>
      <c r="E26" s="287"/>
      <c r="F26" s="287"/>
      <c r="G26" s="287"/>
      <c r="H26" s="227"/>
      <c r="I26" s="287"/>
      <c r="J26" s="287"/>
      <c r="K26" s="287"/>
      <c r="L26" s="287"/>
      <c r="M26" s="287"/>
      <c r="N26" s="287">
        <f t="shared" si="1"/>
        <v>0</v>
      </c>
    </row>
    <row r="27" spans="1:14">
      <c r="A27" s="256"/>
      <c r="B27" s="240"/>
      <c r="C27" s="287"/>
      <c r="D27" s="240"/>
      <c r="E27" s="287"/>
      <c r="F27" s="287"/>
      <c r="G27" s="287"/>
      <c r="H27" s="287"/>
      <c r="I27" s="287"/>
      <c r="J27" s="287"/>
      <c r="K27" s="287"/>
      <c r="L27" s="287"/>
      <c r="M27" s="287"/>
      <c r="N27" s="287">
        <f t="shared" si="1"/>
        <v>0</v>
      </c>
    </row>
    <row r="28" spans="1:14">
      <c r="A28" s="293"/>
      <c r="B28" s="227"/>
      <c r="C28" s="294"/>
      <c r="D28" s="294"/>
      <c r="E28" s="291"/>
      <c r="F28" s="289"/>
      <c r="G28" s="295"/>
      <c r="H28" s="289"/>
      <c r="I28" s="295"/>
      <c r="J28" s="289"/>
      <c r="K28" s="289"/>
      <c r="L28" s="289"/>
      <c r="M28" s="289"/>
      <c r="N28" s="287">
        <f t="shared" si="1"/>
        <v>0</v>
      </c>
    </row>
    <row r="29" spans="1:14">
      <c r="A29" s="260"/>
      <c r="B29" s="296"/>
      <c r="C29" s="296"/>
      <c r="D29" s="296"/>
      <c r="E29" s="297"/>
      <c r="F29" s="296"/>
      <c r="G29" s="297"/>
      <c r="H29" s="296"/>
      <c r="I29" s="297"/>
      <c r="J29" s="296"/>
      <c r="K29" s="296"/>
      <c r="L29" s="296"/>
      <c r="M29" s="296"/>
      <c r="N29" s="287">
        <f t="shared" si="1"/>
        <v>0</v>
      </c>
    </row>
    <row r="30" spans="1:14">
      <c r="A30" s="298"/>
      <c r="B30" s="240"/>
      <c r="C30" s="240"/>
      <c r="D30" s="287"/>
      <c r="E30" s="290"/>
      <c r="F30" s="287"/>
      <c r="G30" s="288"/>
      <c r="H30" s="287"/>
      <c r="I30" s="288"/>
      <c r="J30" s="287"/>
      <c r="K30" s="287"/>
      <c r="L30" s="287"/>
      <c r="M30" s="287"/>
      <c r="N30" s="287">
        <f t="shared" si="1"/>
        <v>0</v>
      </c>
    </row>
    <row r="31" spans="1:14">
      <c r="A31" s="298"/>
      <c r="B31" s="227"/>
      <c r="C31" s="289"/>
      <c r="D31" s="289"/>
      <c r="E31" s="291"/>
      <c r="F31" s="296"/>
      <c r="G31" s="295"/>
      <c r="H31" s="289"/>
      <c r="I31" s="295"/>
      <c r="J31" s="289"/>
      <c r="K31" s="289"/>
      <c r="L31" s="289"/>
      <c r="M31" s="289"/>
      <c r="N31" s="287">
        <f t="shared" si="1"/>
        <v>0</v>
      </c>
    </row>
    <row r="32" spans="1:14">
      <c r="A32" s="298"/>
      <c r="B32" s="227"/>
      <c r="C32" s="289"/>
      <c r="D32" s="289"/>
      <c r="E32" s="291"/>
      <c r="F32" s="296"/>
      <c r="G32" s="295"/>
      <c r="H32" s="289"/>
      <c r="I32" s="295"/>
      <c r="J32" s="289"/>
      <c r="K32" s="289"/>
      <c r="L32" s="289"/>
      <c r="M32" s="289"/>
      <c r="N32" s="287">
        <f t="shared" si="1"/>
        <v>0</v>
      </c>
    </row>
    <row r="33" spans="1:14">
      <c r="A33" s="298"/>
      <c r="B33" s="227"/>
      <c r="C33" s="289"/>
      <c r="D33" s="289"/>
      <c r="E33" s="291"/>
      <c r="F33" s="289"/>
      <c r="G33" s="295"/>
      <c r="H33" s="289"/>
      <c r="I33" s="295"/>
      <c r="J33" s="289"/>
      <c r="K33" s="289"/>
      <c r="L33" s="289"/>
      <c r="M33" s="289"/>
      <c r="N33" s="287">
        <f t="shared" si="1"/>
        <v>0</v>
      </c>
    </row>
    <row r="34" spans="1:14">
      <c r="A34" s="299"/>
      <c r="B34" s="227"/>
      <c r="C34" s="289"/>
      <c r="D34" s="289"/>
      <c r="E34" s="291"/>
      <c r="F34" s="289"/>
      <c r="G34" s="295"/>
      <c r="H34" s="289"/>
      <c r="I34" s="295"/>
      <c r="J34" s="289"/>
      <c r="K34" s="289"/>
      <c r="L34" s="289"/>
      <c r="M34" s="289"/>
      <c r="N34" s="287">
        <f t="shared" si="1"/>
        <v>0</v>
      </c>
    </row>
    <row r="35" spans="1:14">
      <c r="A35" s="299"/>
      <c r="B35" s="227"/>
      <c r="C35" s="289"/>
      <c r="D35" s="289"/>
      <c r="E35" s="291"/>
      <c r="F35" s="289"/>
      <c r="G35" s="295"/>
      <c r="H35" s="289"/>
      <c r="I35" s="295"/>
      <c r="J35" s="289"/>
      <c r="K35" s="289"/>
      <c r="L35" s="289"/>
      <c r="M35" s="289"/>
      <c r="N35" s="287">
        <f t="shared" si="1"/>
        <v>0</v>
      </c>
    </row>
    <row r="36" spans="1:14">
      <c r="A36" s="299"/>
      <c r="B36" s="227"/>
      <c r="C36" s="289"/>
      <c r="D36" s="289"/>
      <c r="E36" s="291"/>
      <c r="F36" s="289"/>
      <c r="G36" s="295"/>
      <c r="H36" s="289"/>
      <c r="I36" s="295"/>
      <c r="J36" s="289"/>
      <c r="K36" s="289"/>
      <c r="L36" s="289"/>
      <c r="M36" s="289"/>
      <c r="N36" s="287">
        <f t="shared" si="1"/>
        <v>0</v>
      </c>
    </row>
    <row r="37" spans="1:14">
      <c r="A37" s="299"/>
      <c r="B37" s="227"/>
      <c r="C37" s="289"/>
      <c r="D37" s="289"/>
      <c r="E37" s="296"/>
      <c r="F37" s="289"/>
      <c r="G37" s="295"/>
      <c r="H37" s="289"/>
      <c r="I37" s="295"/>
      <c r="J37" s="289"/>
      <c r="K37" s="289"/>
      <c r="L37" s="289"/>
      <c r="M37" s="289"/>
      <c r="N37" s="287">
        <f t="shared" si="1"/>
        <v>0</v>
      </c>
    </row>
    <row r="38" spans="1:14">
      <c r="A38" s="299"/>
      <c r="B38" s="227"/>
      <c r="C38" s="289"/>
      <c r="D38" s="289"/>
      <c r="E38" s="297"/>
      <c r="F38" s="289"/>
      <c r="G38" s="295"/>
      <c r="H38" s="289"/>
      <c r="I38" s="295"/>
      <c r="J38" s="289"/>
      <c r="K38" s="289"/>
      <c r="L38" s="289"/>
      <c r="M38" s="289"/>
      <c r="N38" s="287">
        <f t="shared" si="1"/>
        <v>0</v>
      </c>
    </row>
    <row r="39" spans="1:14">
      <c r="A39" s="299"/>
      <c r="B39" s="227"/>
      <c r="C39" s="289"/>
      <c r="D39" s="289"/>
      <c r="E39" s="297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>
      <c r="A40" s="299"/>
      <c r="B40" s="227"/>
      <c r="C40" s="289"/>
      <c r="D40" s="289"/>
      <c r="E40" s="297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>
      <c r="A52" s="299"/>
      <c r="B52" s="227"/>
      <c r="C52" s="289"/>
      <c r="D52" s="289"/>
      <c r="E52" s="297"/>
      <c r="F52" s="289"/>
      <c r="G52" s="295"/>
      <c r="H52" s="289"/>
      <c r="I52" s="295"/>
      <c r="J52" s="289"/>
      <c r="K52" s="289"/>
      <c r="L52" s="289"/>
      <c r="M52" s="289"/>
      <c r="N52" s="287">
        <f t="shared" si="1"/>
        <v>0</v>
      </c>
    </row>
    <row r="53" spans="1:14">
      <c r="A53" s="262"/>
      <c r="B53" s="240"/>
      <c r="C53" s="240"/>
      <c r="D53" s="240"/>
      <c r="E53" s="240"/>
      <c r="F53" s="240"/>
      <c r="G53" s="290"/>
      <c r="H53" s="240"/>
      <c r="I53" s="290"/>
      <c r="J53" s="240"/>
      <c r="K53" s="240"/>
      <c r="L53" s="240"/>
      <c r="M53" s="240"/>
      <c r="N53" s="227">
        <f t="shared" si="1"/>
        <v>0</v>
      </c>
    </row>
    <row r="54" spans="1:14">
      <c r="A54" s="256"/>
      <c r="B54" s="227"/>
      <c r="C54" s="227"/>
      <c r="D54" s="227"/>
      <c r="E54" s="291"/>
      <c r="F54" s="227"/>
      <c r="G54" s="291"/>
      <c r="H54" s="227"/>
      <c r="I54" s="291"/>
      <c r="J54" s="227"/>
      <c r="K54" s="227"/>
      <c r="L54" s="227"/>
      <c r="M54" s="227"/>
      <c r="N54" s="287">
        <f t="shared" si="1"/>
        <v>0</v>
      </c>
    </row>
    <row r="55" spans="1:14">
      <c r="A55" s="234"/>
      <c r="B55" s="240"/>
      <c r="C55" s="240"/>
      <c r="D55" s="240"/>
      <c r="E55" s="240"/>
      <c r="F55" s="300"/>
      <c r="G55" s="290"/>
      <c r="H55" s="240"/>
      <c r="I55" s="290"/>
      <c r="J55" s="240"/>
      <c r="K55" s="240"/>
      <c r="L55" s="240"/>
      <c r="M55" s="240"/>
      <c r="N55" s="287">
        <f t="shared" si="1"/>
        <v>0</v>
      </c>
    </row>
    <row r="56" spans="1:14">
      <c r="A56" s="273"/>
      <c r="B56" s="240"/>
      <c r="C56" s="240"/>
      <c r="D56" s="240"/>
      <c r="E56" s="240"/>
      <c r="F56" s="290"/>
      <c r="G56" s="290"/>
      <c r="H56" s="240"/>
      <c r="I56" s="290"/>
      <c r="J56" s="240"/>
      <c r="K56" s="240"/>
      <c r="L56" s="227"/>
      <c r="M56" s="240"/>
      <c r="N56" s="287">
        <f t="shared" si="1"/>
        <v>0</v>
      </c>
    </row>
    <row r="57" spans="1:14">
      <c r="A57" s="234"/>
      <c r="B57" s="240"/>
      <c r="C57" s="240"/>
      <c r="D57" s="240"/>
      <c r="E57" s="240"/>
      <c r="F57" s="300"/>
      <c r="G57" s="290"/>
      <c r="H57" s="240"/>
      <c r="I57" s="290"/>
      <c r="J57" s="240"/>
      <c r="K57" s="240"/>
      <c r="L57" s="227"/>
      <c r="M57" s="240"/>
      <c r="N57" s="287">
        <f t="shared" si="1"/>
        <v>0</v>
      </c>
    </row>
    <row r="58" spans="1:14">
      <c r="A58" s="245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87">
        <f t="shared" si="1"/>
        <v>0</v>
      </c>
    </row>
    <row r="59" spans="1:14">
      <c r="A59" s="245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87">
        <f t="shared" si="1"/>
        <v>0</v>
      </c>
    </row>
    <row r="60" spans="1:14">
      <c r="A60" s="245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87">
        <f t="shared" si="1"/>
        <v>0</v>
      </c>
    </row>
    <row r="61" spans="1:14">
      <c r="A61" s="262"/>
      <c r="B61" s="240"/>
      <c r="C61" s="287"/>
      <c r="D61" s="240"/>
      <c r="E61" s="287"/>
      <c r="F61" s="287"/>
      <c r="G61" s="287"/>
      <c r="H61" s="287"/>
      <c r="I61" s="287"/>
      <c r="J61" s="287"/>
      <c r="K61" s="287"/>
      <c r="L61" s="287"/>
      <c r="M61" s="287"/>
      <c r="N61" s="287">
        <f t="shared" si="1"/>
        <v>0</v>
      </c>
    </row>
    <row r="62" spans="1:14">
      <c r="A62" s="262"/>
      <c r="B62" s="240"/>
      <c r="C62" s="287"/>
      <c r="D62" s="240"/>
      <c r="E62" s="287"/>
      <c r="F62" s="287"/>
      <c r="G62" s="287"/>
      <c r="H62" s="287"/>
      <c r="I62" s="287"/>
      <c r="J62" s="287"/>
      <c r="K62" s="287"/>
      <c r="L62" s="287"/>
      <c r="M62" s="287"/>
      <c r="N62" s="287">
        <f t="shared" si="1"/>
        <v>0</v>
      </c>
    </row>
    <row r="63" spans="1:14">
      <c r="A63" s="262"/>
      <c r="B63" s="240"/>
      <c r="C63" s="287"/>
      <c r="D63" s="240"/>
      <c r="E63" s="287"/>
      <c r="F63" s="287"/>
      <c r="G63" s="287"/>
      <c r="H63" s="287"/>
      <c r="I63" s="287"/>
      <c r="J63" s="287"/>
      <c r="K63" s="287"/>
      <c r="L63" s="287"/>
      <c r="M63" s="287"/>
      <c r="N63" s="287">
        <f t="shared" si="1"/>
        <v>0</v>
      </c>
    </row>
    <row r="64" spans="1:14">
      <c r="A64" s="269"/>
      <c r="B64" s="227"/>
      <c r="C64" s="227"/>
      <c r="D64" s="227"/>
      <c r="E64" s="291"/>
      <c r="F64" s="240"/>
      <c r="G64" s="291"/>
      <c r="H64" s="227"/>
      <c r="I64" s="291"/>
      <c r="J64" s="227"/>
      <c r="K64" s="227"/>
      <c r="L64" s="227"/>
      <c r="M64" s="227"/>
      <c r="N64" s="287">
        <f t="shared" si="1"/>
        <v>0</v>
      </c>
    </row>
    <row r="65" spans="1:14">
      <c r="A65" s="193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87">
        <f t="shared" si="1"/>
        <v>0</v>
      </c>
    </row>
    <row r="66" spans="1:14">
      <c r="A66" s="249" t="s">
        <v>104</v>
      </c>
      <c r="B66" s="263">
        <f t="shared" ref="B66:N66" si="2">SUM(B3:B65)</f>
        <v>50000</v>
      </c>
      <c r="C66" s="263">
        <f t="shared" si="2"/>
        <v>106408</v>
      </c>
      <c r="D66" s="263">
        <f t="shared" si="2"/>
        <v>313600</v>
      </c>
      <c r="E66" s="263">
        <f t="shared" si="2"/>
        <v>0</v>
      </c>
      <c r="F66" s="263">
        <f t="shared" si="2"/>
        <v>0</v>
      </c>
      <c r="G66" s="263">
        <f t="shared" si="2"/>
        <v>0</v>
      </c>
      <c r="H66" s="263">
        <f t="shared" si="2"/>
        <v>0</v>
      </c>
      <c r="I66" s="263">
        <f t="shared" si="2"/>
        <v>0</v>
      </c>
      <c r="J66" s="263">
        <f t="shared" si="2"/>
        <v>0</v>
      </c>
      <c r="K66" s="263">
        <f t="shared" si="2"/>
        <v>0</v>
      </c>
      <c r="L66" s="263">
        <f t="shared" si="2"/>
        <v>0</v>
      </c>
      <c r="M66" s="263">
        <f t="shared" si="2"/>
        <v>0</v>
      </c>
      <c r="N66" s="263">
        <f t="shared" si="2"/>
        <v>362408</v>
      </c>
    </row>
    <row r="68" spans="1:14">
      <c r="N68" s="255">
        <f>SUM(B66:M66)-N66</f>
        <v>107600</v>
      </c>
    </row>
  </sheetData>
  <mergeCells count="1">
    <mergeCell ref="A5:A7"/>
  </mergeCells>
  <phoneticPr fontId="21" type="noConversion"/>
  <pageMargins left="0.25" right="0.25" top="0.75" bottom="0.75" header="0.3" footer="0.3"/>
  <pageSetup paperSize="9" scale="9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workbookViewId="0">
      <selection activeCell="G1" sqref="G1:O65536"/>
    </sheetView>
  </sheetViews>
  <sheetFormatPr defaultRowHeight="15"/>
  <cols>
    <col min="1" max="1" width="41.140625" style="95" customWidth="1"/>
    <col min="2" max="2" width="14.7109375" style="96" bestFit="1" customWidth="1"/>
    <col min="3" max="4" width="13.5703125" style="96" bestFit="1" customWidth="1"/>
    <col min="5" max="5" width="14.7109375" style="96" bestFit="1" customWidth="1"/>
    <col min="6" max="6" width="13.5703125" style="96" bestFit="1" customWidth="1"/>
    <col min="7" max="7" width="10.7109375" style="97" hidden="1" customWidth="1"/>
    <col min="8" max="8" width="9.7109375" style="97" hidden="1" customWidth="1"/>
    <col min="9" max="9" width="9" style="97" hidden="1" customWidth="1"/>
    <col min="10" max="10" width="10.140625" style="97" hidden="1" customWidth="1"/>
    <col min="11" max="11" width="8.7109375" style="97" hidden="1" customWidth="1"/>
    <col min="12" max="12" width="10.28515625" style="97" hidden="1" customWidth="1"/>
    <col min="13" max="13" width="7.28515625" style="97" hidden="1" customWidth="1"/>
    <col min="14" max="14" width="9" style="97" hidden="1" customWidth="1"/>
    <col min="15" max="15" width="7.28515625" style="97" hidden="1" customWidth="1"/>
    <col min="16" max="16" width="14.7109375" style="96" bestFit="1" customWidth="1"/>
    <col min="17" max="17" width="15.28515625" style="96" bestFit="1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202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3</v>
      </c>
      <c r="R2" s="96" t="s">
        <v>54</v>
      </c>
    </row>
    <row r="3" spans="1:19" ht="37.5" customHeight="1">
      <c r="A3" s="9" t="s">
        <v>1</v>
      </c>
      <c r="B3" s="346" t="s">
        <v>2</v>
      </c>
      <c r="C3" s="346" t="s">
        <v>55</v>
      </c>
      <c r="D3" s="344" t="s">
        <v>4</v>
      </c>
      <c r="E3" s="344" t="s">
        <v>5</v>
      </c>
      <c r="F3" s="344" t="s">
        <v>6</v>
      </c>
      <c r="G3" s="344" t="s">
        <v>7</v>
      </c>
      <c r="H3" s="344" t="s">
        <v>8</v>
      </c>
      <c r="I3" s="344" t="s">
        <v>9</v>
      </c>
      <c r="J3" s="344" t="s">
        <v>14</v>
      </c>
      <c r="K3" s="344" t="s">
        <v>15</v>
      </c>
      <c r="L3" s="344" t="s">
        <v>16</v>
      </c>
      <c r="M3" s="344" t="s">
        <v>17</v>
      </c>
      <c r="N3" s="344" t="s">
        <v>18</v>
      </c>
      <c r="O3" s="344" t="s">
        <v>19</v>
      </c>
      <c r="P3" s="346" t="str">
        <f>CONCATENATE("Итого за ",Q2," мес.")</f>
        <v>Итого за 3 мес.</v>
      </c>
      <c r="Q3" s="346" t="str">
        <f>CONCATENATE("Бюджет          за ",Q2," мес.")</f>
        <v>Бюджет          за 3 мес.</v>
      </c>
      <c r="R3" s="349" t="s">
        <v>12</v>
      </c>
    </row>
    <row r="4" spans="1:19" ht="15" customHeight="1">
      <c r="A4" s="102"/>
      <c r="B4" s="347"/>
      <c r="C4" s="347"/>
      <c r="D4" s="345"/>
      <c r="E4" s="345"/>
      <c r="F4" s="345"/>
      <c r="G4" s="345"/>
      <c r="H4" s="345" t="s">
        <v>8</v>
      </c>
      <c r="I4" s="345" t="s">
        <v>9</v>
      </c>
      <c r="J4" s="345" t="s">
        <v>14</v>
      </c>
      <c r="K4" s="345" t="s">
        <v>15</v>
      </c>
      <c r="L4" s="345" t="s">
        <v>16</v>
      </c>
      <c r="M4" s="345" t="s">
        <v>17</v>
      </c>
      <c r="N4" s="345" t="s">
        <v>18</v>
      </c>
      <c r="O4" s="345" t="s">
        <v>19</v>
      </c>
      <c r="P4" s="347"/>
      <c r="Q4" s="348"/>
      <c r="R4" s="350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>
        <f>326+2280941.79</f>
        <v>2281267.79</v>
      </c>
      <c r="G6" s="111"/>
      <c r="H6" s="112"/>
      <c r="I6" s="113"/>
      <c r="J6" s="113"/>
      <c r="K6" s="110"/>
      <c r="L6" s="114"/>
      <c r="M6" s="110"/>
      <c r="N6" s="110"/>
      <c r="O6" s="114"/>
      <c r="P6" s="115">
        <f>SUM(D6:O6)</f>
        <v>9321984.4499999993</v>
      </c>
      <c r="Q6" s="116">
        <f>C6*Q2</f>
        <v>10102750</v>
      </c>
      <c r="R6" s="117">
        <f>P6-Q6</f>
        <v>-780765.55000000075</v>
      </c>
    </row>
    <row r="7" spans="1:19" ht="15.75">
      <c r="A7" s="351" t="s">
        <v>58</v>
      </c>
      <c r="B7" s="353">
        <v>1000000</v>
      </c>
      <c r="C7" s="355">
        <f>B7/12</f>
        <v>83333.333333333328</v>
      </c>
      <c r="D7" s="110">
        <v>199600</v>
      </c>
      <c r="E7" s="110">
        <v>108255</v>
      </c>
      <c r="F7" s="110">
        <v>141920</v>
      </c>
      <c r="G7" s="111"/>
      <c r="H7" s="112"/>
      <c r="I7" s="113"/>
      <c r="J7" s="110"/>
      <c r="K7" s="110"/>
      <c r="L7" s="110"/>
      <c r="M7" s="110"/>
      <c r="N7" s="110"/>
      <c r="O7" s="114"/>
      <c r="P7" s="115">
        <f>SUM(D7:O7)</f>
        <v>449775</v>
      </c>
      <c r="Q7" s="357">
        <f>C7*Q2</f>
        <v>250000</v>
      </c>
      <c r="R7" s="359">
        <f>P7-Q7+P8</f>
        <v>199775</v>
      </c>
    </row>
    <row r="8" spans="1:19" ht="15.75">
      <c r="A8" s="352"/>
      <c r="B8" s="354"/>
      <c r="C8" s="356"/>
      <c r="D8" s="110"/>
      <c r="E8" s="110"/>
      <c r="F8" s="110">
        <v>13768.77</v>
      </c>
      <c r="G8" s="111"/>
      <c r="H8" s="112"/>
      <c r="I8" s="113"/>
      <c r="J8" s="110"/>
      <c r="K8" s="110"/>
      <c r="L8" s="110"/>
      <c r="M8" s="110"/>
      <c r="N8" s="110"/>
      <c r="O8" s="114"/>
      <c r="P8" s="115"/>
      <c r="Q8" s="358"/>
      <c r="R8" s="360"/>
    </row>
    <row r="9" spans="1:19" ht="15.7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>
        <f>20000+18000+4000+20000</f>
        <v>62000</v>
      </c>
      <c r="G9" s="122"/>
      <c r="H9" s="123"/>
      <c r="I9" s="123"/>
      <c r="J9" s="121"/>
      <c r="K9" s="123"/>
      <c r="L9" s="123"/>
      <c r="M9" s="123"/>
      <c r="N9" s="123"/>
      <c r="O9" s="124"/>
      <c r="P9" s="115">
        <f>SUM(D9:O9)</f>
        <v>183000</v>
      </c>
      <c r="Q9" s="125">
        <f>C9*Q2</f>
        <v>182500</v>
      </c>
      <c r="R9" s="117">
        <f>P9-Q9</f>
        <v>500</v>
      </c>
    </row>
    <row r="10" spans="1:19" ht="31.5">
      <c r="A10" s="126" t="s">
        <v>60</v>
      </c>
      <c r="B10" s="127"/>
      <c r="C10" s="128"/>
      <c r="D10" s="311">
        <v>1130000</v>
      </c>
      <c r="E10" s="129">
        <v>419047</v>
      </c>
      <c r="F10" s="129">
        <v>33612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3" si="0">SUM(D10:O10)</f>
        <v>1582659</v>
      </c>
      <c r="Q10" s="131">
        <f>C10*Q2</f>
        <v>0</v>
      </c>
      <c r="R10" s="132">
        <f>P10-Q10</f>
        <v>1582659</v>
      </c>
    </row>
    <row r="11" spans="1:19" ht="15.75">
      <c r="A11" s="133" t="s">
        <v>61</v>
      </c>
      <c r="B11" s="119">
        <f>SUM(B6:B10)</f>
        <v>42141000</v>
      </c>
      <c r="C11" s="134">
        <f t="shared" ref="C11:O11" si="1">SUM(C6:C10)</f>
        <v>3511750.0000000005</v>
      </c>
      <c r="D11" s="135">
        <f t="shared" si="1"/>
        <v>4190748.21</v>
      </c>
      <c r="E11" s="135">
        <f t="shared" si="1"/>
        <v>4827870.45</v>
      </c>
      <c r="F11" s="135">
        <f t="shared" si="1"/>
        <v>2532568.56</v>
      </c>
      <c r="G11" s="135">
        <f t="shared" si="1"/>
        <v>0</v>
      </c>
      <c r="H11" s="135">
        <f t="shared" si="1"/>
        <v>0</v>
      </c>
      <c r="I11" s="135">
        <f t="shared" si="1"/>
        <v>0</v>
      </c>
      <c r="J11" s="135">
        <f t="shared" si="1"/>
        <v>0</v>
      </c>
      <c r="K11" s="135">
        <f t="shared" si="1"/>
        <v>0</v>
      </c>
      <c r="L11" s="135">
        <f t="shared" si="1"/>
        <v>0</v>
      </c>
      <c r="M11" s="135">
        <f t="shared" si="1"/>
        <v>0</v>
      </c>
      <c r="N11" s="135">
        <f t="shared" si="1"/>
        <v>0</v>
      </c>
      <c r="O11" s="135">
        <f t="shared" si="1"/>
        <v>0</v>
      </c>
      <c r="P11" s="136">
        <f t="shared" si="0"/>
        <v>11551187.220000001</v>
      </c>
      <c r="Q11" s="137">
        <f>SUM(Q6:Q10)</f>
        <v>10535250</v>
      </c>
      <c r="R11" s="138">
        <f>P11-Q11</f>
        <v>1015937.2200000007</v>
      </c>
      <c r="S11" s="139"/>
    </row>
    <row r="12" spans="1:19" ht="15.75">
      <c r="A12" s="140" t="s">
        <v>62</v>
      </c>
      <c r="B12" s="107">
        <f>B11+B5</f>
        <v>43541000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расходы'!B86</f>
        <v>83137.290000000008</v>
      </c>
      <c r="E14" s="150">
        <f ca="1">'общехоз расходы'!C86</f>
        <v>139851.13</v>
      </c>
      <c r="F14" s="150">
        <f ca="1">'общехоз расходы'!D86</f>
        <v>53455.189999999995</v>
      </c>
      <c r="G14" s="150">
        <f ca="1">'общехоз расходы'!E86</f>
        <v>0</v>
      </c>
      <c r="H14" s="150">
        <f ca="1">'общехоз расходы'!F86</f>
        <v>0</v>
      </c>
      <c r="I14" s="150">
        <f ca="1">'общехоз расходы'!G86</f>
        <v>0</v>
      </c>
      <c r="J14" s="150">
        <f ca="1">'общехоз расходы'!H86</f>
        <v>0</v>
      </c>
      <c r="K14" s="150">
        <f ca="1">'общехоз расходы'!I86</f>
        <v>0</v>
      </c>
      <c r="L14" s="150">
        <f ca="1">'общехоз расходы'!J86</f>
        <v>0</v>
      </c>
      <c r="M14" s="150">
        <f ca="1">'общехоз расходы'!K86</f>
        <v>0</v>
      </c>
      <c r="N14" s="150">
        <f ca="1">'общехоз расходы'!L86</f>
        <v>0</v>
      </c>
      <c r="O14" s="150">
        <f ca="1">'общехоз расходы'!M86</f>
        <v>0</v>
      </c>
      <c r="P14" s="151">
        <f t="shared" si="0"/>
        <v>276443.61</v>
      </c>
      <c r="Q14" s="116">
        <f t="shared" ref="Q14:Q29" si="3">C14*$Q$2</f>
        <v>200000</v>
      </c>
      <c r="R14" s="152">
        <f t="shared" ref="R14:R33" si="4">Q14-P14</f>
        <v>-76443.609999999986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0</v>
      </c>
      <c r="H15" s="153">
        <f ca="1">'программ обеспечение'!F10</f>
        <v>0</v>
      </c>
      <c r="I15" s="153">
        <f ca="1">'программ обеспечение'!G10</f>
        <v>0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0</v>
      </c>
      <c r="N15" s="150">
        <f ca="1">'программ обеспечение'!L10</f>
        <v>0</v>
      </c>
      <c r="O15" s="150">
        <f ca="1">'программ обеспечение'!M10</f>
        <v>0</v>
      </c>
      <c r="P15" s="115">
        <f t="shared" si="0"/>
        <v>7470.34</v>
      </c>
      <c r="Q15" s="116">
        <f t="shared" si="3"/>
        <v>10000</v>
      </c>
      <c r="R15" s="152">
        <f t="shared" si="4"/>
        <v>2529.66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11000</v>
      </c>
      <c r="G16" s="150">
        <f ca="1">'услуги связи'!E7</f>
        <v>0</v>
      </c>
      <c r="H16" s="150">
        <f ca="1">'услуги связи'!F7</f>
        <v>0</v>
      </c>
      <c r="I16" s="150">
        <f ca="1">'услуги связи'!G7</f>
        <v>0</v>
      </c>
      <c r="J16" s="150">
        <f ca="1">'услуги связи'!H7</f>
        <v>0</v>
      </c>
      <c r="K16" s="150">
        <f ca="1">'услуги связи'!I7</f>
        <v>0</v>
      </c>
      <c r="L16" s="150">
        <f ca="1">'услуги связи'!J7</f>
        <v>0</v>
      </c>
      <c r="M16" s="150">
        <f ca="1">'услуги связи'!K7</f>
        <v>0</v>
      </c>
      <c r="N16" s="150">
        <f ca="1">'услуги связи'!L7</f>
        <v>0</v>
      </c>
      <c r="O16" s="150">
        <f ca="1">'услуги связи'!M7</f>
        <v>0</v>
      </c>
      <c r="P16" s="115">
        <f t="shared" si="0"/>
        <v>35800</v>
      </c>
      <c r="Q16" s="116">
        <f t="shared" si="3"/>
        <v>40000</v>
      </c>
      <c r="R16" s="152">
        <f t="shared" si="4"/>
        <v>4200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711892.81999999983</v>
      </c>
      <c r="G17" s="153">
        <f ca="1">'з пл'!E5</f>
        <v>0</v>
      </c>
      <c r="H17" s="154">
        <f ca="1">'з пл'!F5</f>
        <v>0</v>
      </c>
      <c r="I17" s="153">
        <f ca="1">'з пл'!G5</f>
        <v>0</v>
      </c>
      <c r="J17" s="150">
        <f ca="1">'з пл'!H5</f>
        <v>0</v>
      </c>
      <c r="K17" s="150">
        <f ca="1">'з пл'!I5</f>
        <v>0</v>
      </c>
      <c r="L17" s="150">
        <f ca="1">'з пл'!J5</f>
        <v>0</v>
      </c>
      <c r="M17" s="150">
        <f ca="1">'з пл'!K5</f>
        <v>0</v>
      </c>
      <c r="N17" s="150">
        <f ca="1">'з пл'!L5</f>
        <v>0</v>
      </c>
      <c r="O17" s="150">
        <f ca="1">'з пл'!M5</f>
        <v>0</v>
      </c>
      <c r="P17" s="115">
        <f t="shared" si="0"/>
        <v>2049445.1999999997</v>
      </c>
      <c r="Q17" s="116">
        <f t="shared" si="3"/>
        <v>2090000</v>
      </c>
      <c r="R17" s="152">
        <f t="shared" si="4"/>
        <v>40554.800000000279</v>
      </c>
    </row>
    <row r="18" spans="1:22" ht="15.75">
      <c r="A18" s="102" t="s">
        <v>33</v>
      </c>
      <c r="B18" s="119">
        <v>600000</v>
      </c>
      <c r="C18" s="109">
        <f t="shared" si="2"/>
        <v>50000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0</v>
      </c>
      <c r="K18" s="153">
        <f ca="1">'премиальный фонд'!I5</f>
        <v>0</v>
      </c>
      <c r="L18" s="153">
        <f ca="1">'премиальный фонд'!J5</f>
        <v>0</v>
      </c>
      <c r="M18" s="153">
        <f ca="1">'премиальный фонд'!K5</f>
        <v>0</v>
      </c>
      <c r="N18" s="150">
        <f ca="1">'премиальный фонд'!L5</f>
        <v>0</v>
      </c>
      <c r="O18" s="150">
        <f ca="1">'премиальный фонд'!M5</f>
        <v>0</v>
      </c>
      <c r="P18" s="115">
        <f t="shared" si="0"/>
        <v>0</v>
      </c>
      <c r="Q18" s="116">
        <f t="shared" si="3"/>
        <v>150000</v>
      </c>
      <c r="R18" s="152">
        <f t="shared" si="4"/>
        <v>150000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187509.67999999996</v>
      </c>
      <c r="G19" s="153">
        <f ca="1">'налог с ФОТ'!E6</f>
        <v>0</v>
      </c>
      <c r="H19" s="154">
        <f ca="1">'налог с ФОТ'!F6</f>
        <v>0</v>
      </c>
      <c r="I19" s="154">
        <f ca="1">'налог с ФОТ'!G6</f>
        <v>0</v>
      </c>
      <c r="J19" s="153">
        <f ca="1">'налог с ФОТ'!H6</f>
        <v>0</v>
      </c>
      <c r="K19" s="153">
        <f ca="1">'налог с ФОТ'!I6</f>
        <v>0</v>
      </c>
      <c r="L19" s="153">
        <f ca="1">'налог с ФОТ'!J6</f>
        <v>0</v>
      </c>
      <c r="M19" s="153">
        <f ca="1">'налог с ФОТ'!K6</f>
        <v>0</v>
      </c>
      <c r="N19" s="150">
        <f ca="1">'налог с ФОТ'!L6</f>
        <v>0</v>
      </c>
      <c r="O19" s="150">
        <f ca="1">'налог с ФОТ'!M6</f>
        <v>0</v>
      </c>
      <c r="P19" s="115">
        <f t="shared" si="0"/>
        <v>613072.52999999991</v>
      </c>
      <c r="Q19" s="116">
        <f t="shared" si="3"/>
        <v>675000</v>
      </c>
      <c r="R19" s="152">
        <f t="shared" si="4"/>
        <v>61927.470000000088</v>
      </c>
    </row>
    <row r="20" spans="1:22" ht="15.75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294</v>
      </c>
      <c r="G20" s="153">
        <f ca="1">'приобрт инвентаря и оборуд'!E27</f>
        <v>0</v>
      </c>
      <c r="H20" s="153">
        <f ca="1">'приобрт инвентаря и оборуд'!F27</f>
        <v>0</v>
      </c>
      <c r="I20" s="153">
        <f ca="1">'приобрт инвентаря и оборуд'!G27</f>
        <v>0</v>
      </c>
      <c r="J20" s="153">
        <f ca="1">'приобрт инвентаря и оборуд'!H27</f>
        <v>0</v>
      </c>
      <c r="K20" s="153">
        <f ca="1">'приобрт инвентаря и оборуд'!I27</f>
        <v>0</v>
      </c>
      <c r="L20" s="153">
        <f ca="1">'приобрт инвентаря и оборуд'!J27</f>
        <v>0</v>
      </c>
      <c r="M20" s="153">
        <f ca="1">'приобрт инвентаря и оборуд'!K27</f>
        <v>0</v>
      </c>
      <c r="N20" s="153">
        <f ca="1">'приобрт инвентаря и оборуд'!L27</f>
        <v>0</v>
      </c>
      <c r="O20" s="153">
        <f ca="1">'приобрт инвентаря и оборуд'!M27</f>
        <v>0</v>
      </c>
      <c r="P20" s="115">
        <f t="shared" si="0"/>
        <v>6094</v>
      </c>
      <c r="Q20" s="116">
        <f t="shared" si="3"/>
        <v>37500</v>
      </c>
      <c r="R20" s="152">
        <f t="shared" si="4"/>
        <v>31406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526195.01</v>
      </c>
      <c r="G21" s="150">
        <f ca="1">'вывоз мусора'!E10</f>
        <v>0</v>
      </c>
      <c r="H21" s="150">
        <f ca="1">'вывоз мусора'!F10</f>
        <v>0</v>
      </c>
      <c r="I21" s="150">
        <f ca="1">'вывоз мусора'!G10</f>
        <v>0</v>
      </c>
      <c r="J21" s="150">
        <f ca="1">'вывоз мусора'!H10</f>
        <v>0</v>
      </c>
      <c r="K21" s="150">
        <f ca="1">'вывоз мусора'!I10</f>
        <v>0</v>
      </c>
      <c r="L21" s="150">
        <f ca="1">'вывоз мусора'!J10</f>
        <v>0</v>
      </c>
      <c r="M21" s="150">
        <f ca="1">'вывоз мусора'!K10</f>
        <v>0</v>
      </c>
      <c r="N21" s="150">
        <f ca="1">'вывоз мусора'!L10</f>
        <v>0</v>
      </c>
      <c r="O21" s="150">
        <f ca="1">'вывоз мусора'!M10</f>
        <v>0</v>
      </c>
      <c r="P21" s="115">
        <f t="shared" si="0"/>
        <v>1686133.99</v>
      </c>
      <c r="Q21" s="116">
        <f t="shared" si="3"/>
        <v>1475000</v>
      </c>
      <c r="R21" s="152">
        <f t="shared" si="4"/>
        <v>-211133.99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600000</v>
      </c>
      <c r="G22" s="150">
        <f ca="1">'сод охраны'!E7</f>
        <v>0</v>
      </c>
      <c r="H22" s="150">
        <f ca="1">'сод охраны'!F7</f>
        <v>0</v>
      </c>
      <c r="I22" s="150">
        <f ca="1">'сод охраны'!G7</f>
        <v>0</v>
      </c>
      <c r="J22" s="150">
        <f ca="1">'сод охраны'!H7</f>
        <v>0</v>
      </c>
      <c r="K22" s="150">
        <f ca="1">'сод охраны'!I7</f>
        <v>0</v>
      </c>
      <c r="L22" s="150">
        <f ca="1">'сод охраны'!J7</f>
        <v>0</v>
      </c>
      <c r="M22" s="150">
        <f ca="1">'сод охраны'!K7</f>
        <v>0</v>
      </c>
      <c r="N22" s="150">
        <f ca="1">'сод охраны'!L7</f>
        <v>0</v>
      </c>
      <c r="O22" s="150">
        <f ca="1">'сод охраны'!M7</f>
        <v>0</v>
      </c>
      <c r="P22" s="115">
        <f t="shared" si="0"/>
        <v>1700000</v>
      </c>
      <c r="Q22" s="116">
        <f t="shared" si="3"/>
        <v>1800000</v>
      </c>
      <c r="R22" s="152">
        <f t="shared" si="4"/>
        <v>100000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24683.86</v>
      </c>
      <c r="G23" s="153">
        <f ca="1">'содерж газ оборуд'!E6</f>
        <v>0</v>
      </c>
      <c r="H23" s="153">
        <f ca="1">'содерж газ оборуд'!F6</f>
        <v>0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74051.58</v>
      </c>
      <c r="Q23" s="116">
        <f t="shared" si="3"/>
        <v>62500</v>
      </c>
      <c r="R23" s="152">
        <f t="shared" si="4"/>
        <v>-11551.580000000002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27068</v>
      </c>
      <c r="G24" s="150">
        <f ca="1">'сод сетей водоснабжения'!E31</f>
        <v>0</v>
      </c>
      <c r="H24" s="150">
        <f ca="1">'сод сетей водоснабжения'!F31</f>
        <v>0</v>
      </c>
      <c r="I24" s="150">
        <f ca="1">'сод сетей водоснабжения'!G31</f>
        <v>0</v>
      </c>
      <c r="J24" s="150">
        <f ca="1">'сод сетей водоснабжения'!H31</f>
        <v>0</v>
      </c>
      <c r="K24" s="150">
        <f ca="1">'сод сетей водоснабжения'!I31</f>
        <v>0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0</v>
      </c>
      <c r="O24" s="150">
        <f ca="1">'сод сетей водоснабжения'!M31</f>
        <v>0</v>
      </c>
      <c r="P24" s="115">
        <f t="shared" si="0"/>
        <v>52695</v>
      </c>
      <c r="Q24" s="116">
        <f t="shared" si="3"/>
        <v>75000</v>
      </c>
      <c r="R24" s="152">
        <f t="shared" si="4"/>
        <v>22305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канализация!B24</f>
        <v>18700</v>
      </c>
      <c r="E25" s="150">
        <f ca="1">канализация!C24</f>
        <v>43730</v>
      </c>
      <c r="F25" s="150">
        <f ca="1">канализация!D24</f>
        <v>51225</v>
      </c>
      <c r="G25" s="150">
        <f ca="1">канализация!E24</f>
        <v>0</v>
      </c>
      <c r="H25" s="150">
        <f ca="1">канализация!F24</f>
        <v>0</v>
      </c>
      <c r="I25" s="150">
        <f ca="1">канализация!G24</f>
        <v>0</v>
      </c>
      <c r="J25" s="150">
        <f ca="1">канализация!H24</f>
        <v>0</v>
      </c>
      <c r="K25" s="150">
        <f ca="1">канализация!I24</f>
        <v>0</v>
      </c>
      <c r="L25" s="150">
        <f ca="1">канализация!J24</f>
        <v>0</v>
      </c>
      <c r="M25" s="150">
        <f ca="1">канализация!K24</f>
        <v>0</v>
      </c>
      <c r="N25" s="150">
        <f ca="1">канализация!L24</f>
        <v>0</v>
      </c>
      <c r="O25" s="150">
        <f ca="1">канализация!M24</f>
        <v>0</v>
      </c>
      <c r="P25" s="115">
        <f t="shared" si="0"/>
        <v>113655</v>
      </c>
      <c r="Q25" s="116">
        <f t="shared" si="3"/>
        <v>112500</v>
      </c>
      <c r="R25" s="152">
        <f t="shared" si="4"/>
        <v>-1155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электроснабжение!B46</f>
        <v>82103.740000000005</v>
      </c>
      <c r="E26" s="150">
        <f ca="1">электроснабжение!C46</f>
        <v>80011.899999999994</v>
      </c>
      <c r="F26" s="150">
        <f ca="1">электроснабжение!D46</f>
        <v>130156.11</v>
      </c>
      <c r="G26" s="150">
        <f ca="1">электроснабжение!E46</f>
        <v>0</v>
      </c>
      <c r="H26" s="150">
        <f ca="1">электроснабжение!F46</f>
        <v>0</v>
      </c>
      <c r="I26" s="150">
        <f ca="1">электроснабжение!G46</f>
        <v>0</v>
      </c>
      <c r="J26" s="150">
        <f ca="1">электроснабжение!H46</f>
        <v>0</v>
      </c>
      <c r="K26" s="150">
        <f ca="1">электроснабжение!I46</f>
        <v>0</v>
      </c>
      <c r="L26" s="150">
        <f ca="1">электроснабжение!J46</f>
        <v>0</v>
      </c>
      <c r="M26" s="150">
        <f ca="1">электроснабжение!K46</f>
        <v>0</v>
      </c>
      <c r="N26" s="150">
        <f ca="1">электроснабжение!L46</f>
        <v>0</v>
      </c>
      <c r="O26" s="150">
        <f ca="1">электроснабжение!M46</f>
        <v>0</v>
      </c>
      <c r="P26" s="115">
        <f t="shared" si="0"/>
        <v>292271.75</v>
      </c>
      <c r="Q26" s="116">
        <f t="shared" si="3"/>
        <v>475000</v>
      </c>
      <c r="R26" s="152">
        <f t="shared" si="4"/>
        <v>182728.25</v>
      </c>
      <c r="V26" t="s">
        <v>66</v>
      </c>
    </row>
    <row r="27" spans="1:22" ht="15.75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дорог'!B44</f>
        <v>7978</v>
      </c>
      <c r="E27" s="150">
        <f ca="1">'содерж дорог'!C44</f>
        <v>33350</v>
      </c>
      <c r="F27" s="150">
        <f ca="1">'содерж дорог'!D44</f>
        <v>1300</v>
      </c>
      <c r="G27" s="150">
        <f ca="1">'содерж дорог'!E44</f>
        <v>0</v>
      </c>
      <c r="H27" s="150">
        <f ca="1">'содерж дорог'!F44</f>
        <v>0</v>
      </c>
      <c r="I27" s="150">
        <f ca="1">'содерж дорог'!G44</f>
        <v>0</v>
      </c>
      <c r="J27" s="150">
        <f ca="1">'содерж дорог'!H44</f>
        <v>0</v>
      </c>
      <c r="K27" s="150">
        <f ca="1">'содерж дорог'!I44</f>
        <v>0</v>
      </c>
      <c r="L27" s="150">
        <f ca="1">'содерж дорог'!J44</f>
        <v>0</v>
      </c>
      <c r="M27" s="150">
        <f ca="1">'содерж дорог'!K44</f>
        <v>0</v>
      </c>
      <c r="N27" s="150">
        <f ca="1">'содерж дорог'!L44</f>
        <v>0</v>
      </c>
      <c r="O27" s="150">
        <f ca="1">'содерж дорог'!M44</f>
        <v>0</v>
      </c>
      <c r="P27" s="115">
        <f t="shared" si="0"/>
        <v>42628</v>
      </c>
      <c r="Q27" s="116">
        <f t="shared" si="3"/>
        <v>75000</v>
      </c>
      <c r="R27" s="152">
        <f t="shared" si="4"/>
        <v>32372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благоустройство!B62</f>
        <v>23190</v>
      </c>
      <c r="E29" s="150">
        <f ca="1">благоустройство!C62</f>
        <v>34463</v>
      </c>
      <c r="F29" s="150">
        <f ca="1">благоустройство!D62</f>
        <v>11200</v>
      </c>
      <c r="G29" s="150">
        <f ca="1">благоустройство!E62</f>
        <v>0</v>
      </c>
      <c r="H29" s="150">
        <f ca="1">благоустройство!F62</f>
        <v>0</v>
      </c>
      <c r="I29" s="150">
        <f ca="1">благоустройство!G62</f>
        <v>0</v>
      </c>
      <c r="J29" s="150">
        <f ca="1">благоустройство!H62</f>
        <v>0</v>
      </c>
      <c r="K29" s="150">
        <f ca="1">благоустройство!I62</f>
        <v>0</v>
      </c>
      <c r="L29" s="150">
        <f ca="1">благоустройство!J62</f>
        <v>0</v>
      </c>
      <c r="M29" s="150">
        <f ca="1">благоустройство!K62</f>
        <v>0</v>
      </c>
      <c r="N29" s="150">
        <f ca="1">благоустройство!L62</f>
        <v>0</v>
      </c>
      <c r="O29" s="150">
        <f ca="1">благоустройство!M62</f>
        <v>0</v>
      </c>
      <c r="P29" s="115">
        <f t="shared" si="0"/>
        <v>68853</v>
      </c>
      <c r="Q29" s="116">
        <f t="shared" si="3"/>
        <v>75000</v>
      </c>
      <c r="R29" s="152">
        <f t="shared" si="4"/>
        <v>6147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15">
        <f t="shared" si="0"/>
        <v>0</v>
      </c>
      <c r="Q30" s="155">
        <f>B30</f>
        <v>770000</v>
      </c>
      <c r="R30" s="152">
        <f t="shared" si="4"/>
        <v>770000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15">
        <f t="shared" si="0"/>
        <v>0</v>
      </c>
      <c r="Q31" s="155">
        <f>B31</f>
        <v>230000</v>
      </c>
      <c r="R31" s="152">
        <f t="shared" si="4"/>
        <v>230000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>
        <v>105000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210000</v>
      </c>
      <c r="Q32" s="155">
        <f>B32</f>
        <v>210000</v>
      </c>
      <c r="R32" s="152">
        <f t="shared" si="4"/>
        <v>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фонд'!B66</f>
        <v>50000</v>
      </c>
      <c r="E33" s="150">
        <f ca="1">'резервный фонд'!C66</f>
        <v>106408</v>
      </c>
      <c r="F33" s="150">
        <f ca="1">'резервный фонд'!D66</f>
        <v>313600</v>
      </c>
      <c r="G33" s="150">
        <f ca="1">'резервный фонд'!E66</f>
        <v>0</v>
      </c>
      <c r="H33" s="150">
        <f ca="1">'резервный фонд'!F66</f>
        <v>0</v>
      </c>
      <c r="I33" s="150">
        <f ca="1">'резервный фонд'!G66</f>
        <v>0</v>
      </c>
      <c r="J33" s="150">
        <f ca="1">'резервный фонд'!H66</f>
        <v>0</v>
      </c>
      <c r="K33" s="150">
        <f ca="1">'резервный фонд'!I66</f>
        <v>0</v>
      </c>
      <c r="L33" s="150">
        <f ca="1">'резервный фонд'!J66</f>
        <v>0</v>
      </c>
      <c r="M33" s="150">
        <f ca="1">'резервный фонд'!K66</f>
        <v>0</v>
      </c>
      <c r="N33" s="150">
        <f ca="1">'резервный фонд'!L66</f>
        <v>0</v>
      </c>
      <c r="O33" s="150">
        <f ca="1">'резервный фонд'!M66</f>
        <v>0</v>
      </c>
      <c r="P33" s="115">
        <f t="shared" si="0"/>
        <v>470008</v>
      </c>
      <c r="Q33" s="115">
        <f>C33*Q2</f>
        <v>392750</v>
      </c>
      <c r="R33" s="152">
        <f t="shared" si="4"/>
        <v>-77258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2581750.0000000005</v>
      </c>
      <c r="D34" s="151">
        <f t="shared" ref="D34:R34" si="5">SUM(D14:D33)</f>
        <v>2635468.3200000003</v>
      </c>
      <c r="E34" s="151">
        <f t="shared" si="5"/>
        <v>3102221.0100000002</v>
      </c>
      <c r="F34" s="151">
        <f t="shared" si="5"/>
        <v>2754579.6699999995</v>
      </c>
      <c r="G34" s="151">
        <f t="shared" si="5"/>
        <v>0</v>
      </c>
      <c r="H34" s="151">
        <f t="shared" si="5"/>
        <v>0</v>
      </c>
      <c r="I34" s="151">
        <f t="shared" si="5"/>
        <v>0</v>
      </c>
      <c r="J34" s="151">
        <f t="shared" si="5"/>
        <v>0</v>
      </c>
      <c r="K34" s="151">
        <f t="shared" si="5"/>
        <v>0</v>
      </c>
      <c r="L34" s="151">
        <f t="shared" si="5"/>
        <v>0</v>
      </c>
      <c r="M34" s="151">
        <f t="shared" si="5"/>
        <v>0</v>
      </c>
      <c r="N34" s="151">
        <f t="shared" si="5"/>
        <v>0</v>
      </c>
      <c r="O34" s="151">
        <f t="shared" si="5"/>
        <v>0</v>
      </c>
      <c r="P34" s="151">
        <f t="shared" si="5"/>
        <v>8492269</v>
      </c>
      <c r="Q34" s="151">
        <f t="shared" si="5"/>
        <v>9755250</v>
      </c>
      <c r="R34" s="151">
        <f t="shared" si="5"/>
        <v>1262981.0000000005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P35" si="6">SUM(E36:E42)</f>
        <v>2085000</v>
      </c>
      <c r="F35" s="151">
        <f t="shared" si="6"/>
        <v>0</v>
      </c>
      <c r="G35" s="151">
        <f t="shared" si="6"/>
        <v>0</v>
      </c>
      <c r="H35" s="151">
        <f t="shared" si="6"/>
        <v>0</v>
      </c>
      <c r="I35" s="151">
        <f t="shared" si="6"/>
        <v>0</v>
      </c>
      <c r="J35" s="151">
        <f t="shared" si="6"/>
        <v>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2356459</v>
      </c>
      <c r="Q35" s="151"/>
      <c r="R35" s="151"/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0</v>
      </c>
      <c r="H36" s="153">
        <f ca="1">'Ремонт водопров.'!F17</f>
        <v>0</v>
      </c>
      <c r="I36" s="153">
        <f ca="1">'Ремонт водопров.'!G17</f>
        <v>0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0</v>
      </c>
      <c r="N36" s="153">
        <v>0</v>
      </c>
      <c r="O36" s="153">
        <v>0</v>
      </c>
      <c r="P36" s="151">
        <f>SUM(D36:O36)</f>
        <v>1985000</v>
      </c>
      <c r="Q36" s="155">
        <f>B36</f>
        <v>6000000</v>
      </c>
      <c r="R36" s="160">
        <f t="shared" ref="R36:R42" si="7">B36-P36</f>
        <v>4015000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1"/>
      <c r="Q37" s="155"/>
      <c r="R37" s="160">
        <f t="shared" si="7"/>
        <v>1130000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>SUM(D38:O38)</f>
        <v>0</v>
      </c>
      <c r="Q38" s="155">
        <f>B38</f>
        <v>850000</v>
      </c>
      <c r="R38" s="152">
        <f t="shared" si="7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15">
        <f>SUM(D39:O39)</f>
        <v>0</v>
      </c>
      <c r="Q39" s="155">
        <f>B39</f>
        <v>2500000</v>
      </c>
      <c r="R39" s="152">
        <f t="shared" si="7"/>
        <v>2500000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>SUM(D40:O40)</f>
        <v>100000</v>
      </c>
      <c r="Q40" s="155">
        <f>B40</f>
        <v>500000</v>
      </c>
      <c r="R40" s="152">
        <f t="shared" si="7"/>
        <v>400000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>SUM(D41:O41)</f>
        <v>0</v>
      </c>
      <c r="Q41" s="155">
        <f>B41</f>
        <v>300000</v>
      </c>
      <c r="R41" s="152">
        <f t="shared" si="7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30">
        <f>SUM(D42:O42)</f>
        <v>271459</v>
      </c>
      <c r="Q42" s="162">
        <f>B42</f>
        <v>400000</v>
      </c>
      <c r="R42" s="163">
        <f t="shared" si="7"/>
        <v>128541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8">D34+D35</f>
        <v>2906927.3200000003</v>
      </c>
      <c r="E43" s="165">
        <f t="shared" si="8"/>
        <v>5187221.01</v>
      </c>
      <c r="F43" s="165">
        <f t="shared" si="8"/>
        <v>2754579.6699999995</v>
      </c>
      <c r="G43" s="165">
        <f t="shared" si="8"/>
        <v>0</v>
      </c>
      <c r="H43" s="165">
        <f t="shared" si="8"/>
        <v>0</v>
      </c>
      <c r="I43" s="165">
        <f t="shared" si="8"/>
        <v>0</v>
      </c>
      <c r="J43" s="165">
        <f t="shared" si="8"/>
        <v>0</v>
      </c>
      <c r="K43" s="165">
        <f t="shared" si="8"/>
        <v>0</v>
      </c>
      <c r="L43" s="165">
        <f t="shared" si="8"/>
        <v>0</v>
      </c>
      <c r="M43" s="165">
        <f t="shared" si="8"/>
        <v>0</v>
      </c>
      <c r="N43" s="165">
        <f t="shared" si="8"/>
        <v>0</v>
      </c>
      <c r="O43" s="165">
        <f t="shared" si="8"/>
        <v>0</v>
      </c>
      <c r="P43" s="165">
        <f t="shared" si="8"/>
        <v>10848728</v>
      </c>
      <c r="Q43" s="165">
        <f t="shared" si="8"/>
        <v>9755250</v>
      </c>
      <c r="R43" s="165">
        <f t="shared" si="8"/>
        <v>1262981.0000000005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N3:N4"/>
    <mergeCell ref="P3:P4"/>
    <mergeCell ref="G3:G4"/>
    <mergeCell ref="H3:H4"/>
    <mergeCell ref="I3:I4"/>
    <mergeCell ref="J3:J4"/>
    <mergeCell ref="K3:K4"/>
    <mergeCell ref="F3:F4"/>
    <mergeCell ref="B3:B4"/>
    <mergeCell ref="C3:C4"/>
    <mergeCell ref="D3:D4"/>
    <mergeCell ref="E3:E4"/>
    <mergeCell ref="O3:O4"/>
  </mergeCells>
  <phoneticPr fontId="21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C6" sqref="C6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/>
      <c r="F5" s="303"/>
      <c r="G5" s="304"/>
      <c r="H5" s="303"/>
      <c r="I5" s="304"/>
      <c r="J5" s="303"/>
      <c r="K5" s="303"/>
      <c r="L5" s="303"/>
      <c r="M5" s="303"/>
      <c r="N5" s="289">
        <f t="shared" si="0"/>
        <v>1985000</v>
      </c>
    </row>
    <row r="6" spans="1:14">
      <c r="A6" s="302"/>
      <c r="B6" s="296"/>
      <c r="C6" s="296"/>
      <c r="D6" s="303"/>
      <c r="E6" s="297"/>
      <c r="F6" s="296"/>
      <c r="G6" s="297"/>
      <c r="H6" s="296"/>
      <c r="I6" s="297"/>
      <c r="J6" s="296"/>
      <c r="K6" s="296"/>
      <c r="L6" s="296"/>
      <c r="M6" s="296"/>
      <c r="N6" s="289">
        <f t="shared" si="0"/>
        <v>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0</v>
      </c>
      <c r="F17" s="248">
        <f t="shared" si="1"/>
        <v>0</v>
      </c>
      <c r="G17" s="248">
        <f t="shared" si="1"/>
        <v>0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0</v>
      </c>
      <c r="L17" s="248">
        <f t="shared" si="1"/>
        <v>0</v>
      </c>
      <c r="M17" s="248">
        <f t="shared" si="1"/>
        <v>0</v>
      </c>
      <c r="N17" s="248">
        <f t="shared" si="1"/>
        <v>1985000</v>
      </c>
    </row>
    <row r="19" spans="1:14">
      <c r="N19" s="255">
        <f>SUM(B17:M17)-N17</f>
        <v>0</v>
      </c>
    </row>
  </sheetData>
  <phoneticPr fontId="21" type="noConversion"/>
  <pageMargins left="0.25" right="0.25" top="0.75" bottom="0.75" header="0.3" footer="0.3"/>
  <pageSetup paperSize="9" scale="88" firstPageNumber="429496729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1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E22" sqref="E22"/>
    </sheetView>
  </sheetViews>
  <sheetFormatPr defaultRowHeight="15"/>
  <cols>
    <col min="1" max="1" width="20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62"/>
      <c r="B4" s="287"/>
      <c r="C4" s="240"/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87">
        <f t="shared" ref="N4:N16" si="0">SUM(B4:M4)</f>
        <v>0</v>
      </c>
    </row>
    <row r="5" spans="1:14" ht="30">
      <c r="A5" s="302" t="s">
        <v>232</v>
      </c>
      <c r="B5" s="237"/>
      <c r="C5" s="237">
        <v>100000</v>
      </c>
      <c r="D5" s="237"/>
      <c r="E5" s="238"/>
      <c r="F5" s="237"/>
      <c r="G5" s="238"/>
      <c r="H5" s="237"/>
      <c r="I5" s="238"/>
      <c r="J5" s="237"/>
      <c r="K5" s="237"/>
      <c r="L5" s="237"/>
      <c r="M5" s="237"/>
      <c r="N5" s="243">
        <f t="shared" si="0"/>
        <v>100000</v>
      </c>
    </row>
    <row r="6" spans="1:14">
      <c r="A6" s="302"/>
      <c r="B6" s="307"/>
      <c r="C6" s="307"/>
      <c r="D6" s="307"/>
      <c r="E6" s="308"/>
      <c r="F6" s="307"/>
      <c r="G6" s="308"/>
      <c r="H6" s="307"/>
      <c r="I6" s="308"/>
      <c r="J6" s="307"/>
      <c r="K6" s="307"/>
      <c r="L6" s="307"/>
      <c r="M6" s="307"/>
      <c r="N6" s="243">
        <f t="shared" si="0"/>
        <v>0</v>
      </c>
    </row>
    <row r="7" spans="1:14">
      <c r="A7" s="302"/>
      <c r="B7" s="224"/>
      <c r="C7" s="243"/>
      <c r="D7" s="243"/>
      <c r="E7" s="226"/>
      <c r="F7" s="307"/>
      <c r="G7" s="244"/>
      <c r="H7" s="243"/>
      <c r="I7" s="244"/>
      <c r="J7" s="243"/>
      <c r="K7" s="243"/>
      <c r="L7" s="243"/>
      <c r="M7" s="243"/>
      <c r="N7" s="243">
        <f t="shared" si="0"/>
        <v>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 t="shared" ref="B17:N17" si="1">SUM(B4:B16)</f>
        <v>0</v>
      </c>
      <c r="C17" s="247">
        <f t="shared" si="1"/>
        <v>100000</v>
      </c>
      <c r="D17" s="247">
        <f t="shared" si="1"/>
        <v>0</v>
      </c>
      <c r="E17" s="247">
        <f t="shared" si="1"/>
        <v>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100000</v>
      </c>
    </row>
  </sheetData>
  <phoneticPr fontId="21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B12" sqref="B12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 t="s">
        <v>221</v>
      </c>
      <c r="B8" s="245"/>
      <c r="C8" s="229"/>
      <c r="D8" s="229">
        <v>150</v>
      </c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150</v>
      </c>
    </row>
    <row r="9" spans="1:14">
      <c r="A9" s="269" t="s">
        <v>231</v>
      </c>
      <c r="B9" s="229"/>
      <c r="C9" s="224"/>
      <c r="D9" s="224">
        <v>144</v>
      </c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144</v>
      </c>
    </row>
    <row r="10" spans="1:14">
      <c r="A10" s="269"/>
      <c r="B10" s="224"/>
      <c r="C10" s="224"/>
      <c r="D10" s="224"/>
      <c r="E10" s="226"/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0</v>
      </c>
    </row>
    <row r="11" spans="1:14">
      <c r="A11" s="245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1"/>
        <v>0</v>
      </c>
    </row>
    <row r="12" spans="1:14">
      <c r="A12" s="245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4"/>
      <c r="N12" s="224">
        <f t="shared" si="1"/>
        <v>0</v>
      </c>
    </row>
    <row r="13" spans="1:14">
      <c r="A13" s="245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4"/>
      <c r="N13" s="224">
        <f t="shared" si="1"/>
        <v>0</v>
      </c>
    </row>
    <row r="14" spans="1:14">
      <c r="A14" s="245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4"/>
      <c r="N14" s="229">
        <f t="shared" si="1"/>
        <v>0</v>
      </c>
    </row>
    <row r="15" spans="1:14">
      <c r="A15" s="245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4"/>
      <c r="N15" s="229">
        <f t="shared" si="1"/>
        <v>0</v>
      </c>
    </row>
    <row r="16" spans="1:14">
      <c r="A16" s="245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4"/>
      <c r="N16" s="229">
        <f t="shared" si="1"/>
        <v>0</v>
      </c>
    </row>
    <row r="17" spans="1:14">
      <c r="A17" s="245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4"/>
      <c r="N17" s="229">
        <f t="shared" si="1"/>
        <v>0</v>
      </c>
    </row>
    <row r="18" spans="1:14">
      <c r="A18" s="245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4"/>
      <c r="N18" s="229">
        <f t="shared" si="1"/>
        <v>0</v>
      </c>
    </row>
    <row r="19" spans="1:14">
      <c r="A19" s="245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4"/>
      <c r="N19" s="229">
        <f t="shared" si="1"/>
        <v>0</v>
      </c>
    </row>
    <row r="20" spans="1:14">
      <c r="A20" s="245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4"/>
      <c r="N20" s="229">
        <f t="shared" si="1"/>
        <v>0</v>
      </c>
    </row>
    <row r="21" spans="1:14">
      <c r="A21" s="245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4"/>
      <c r="N21" s="229">
        <f t="shared" si="1"/>
        <v>0</v>
      </c>
    </row>
    <row r="22" spans="1:14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/>
      <c r="N22" s="229">
        <f t="shared" si="1"/>
        <v>0</v>
      </c>
    </row>
    <row r="23" spans="1:14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4"/>
      <c r="N23" s="229">
        <f t="shared" si="1"/>
        <v>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294</v>
      </c>
      <c r="E27" s="270">
        <f t="shared" si="2"/>
        <v>0</v>
      </c>
      <c r="F27" s="270">
        <f t="shared" si="2"/>
        <v>0</v>
      </c>
      <c r="G27" s="270">
        <f t="shared" si="2"/>
        <v>0</v>
      </c>
      <c r="H27" s="270">
        <f t="shared" si="2"/>
        <v>0</v>
      </c>
      <c r="I27" s="270">
        <f t="shared" si="2"/>
        <v>0</v>
      </c>
      <c r="J27" s="270">
        <f t="shared" si="2"/>
        <v>0</v>
      </c>
      <c r="K27" s="270">
        <f t="shared" si="2"/>
        <v>0</v>
      </c>
      <c r="L27" s="270">
        <f t="shared" si="2"/>
        <v>0</v>
      </c>
      <c r="M27" s="270">
        <f t="shared" si="2"/>
        <v>0</v>
      </c>
      <c r="N27" s="270">
        <f>SUM(N3:N26)</f>
        <v>6094</v>
      </c>
    </row>
    <row r="29" spans="1:14">
      <c r="N29" s="255">
        <f>SUM(B27:M27)-N27</f>
        <v>0</v>
      </c>
    </row>
  </sheetData>
  <phoneticPr fontId="21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61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62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1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87"/>
  <sheetViews>
    <sheetView workbookViewId="0">
      <selection activeCell="E18" sqref="E18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>
        <v>11000</v>
      </c>
      <c r="E4" s="229"/>
      <c r="F4" s="229"/>
      <c r="G4" s="230"/>
      <c r="H4" s="229"/>
      <c r="I4" s="230"/>
      <c r="J4" s="229"/>
      <c r="K4" s="229"/>
      <c r="L4" s="229"/>
      <c r="M4" s="229"/>
      <c r="N4" s="227">
        <f t="shared" ref="N4:N25" si="0">SUM(B4:M4)</f>
        <v>33000</v>
      </c>
    </row>
    <row r="5" spans="1:14">
      <c r="A5" s="228" t="s">
        <v>106</v>
      </c>
      <c r="B5" s="229">
        <v>6000</v>
      </c>
      <c r="C5" s="229">
        <v>8000</v>
      </c>
      <c r="D5" s="229">
        <v>8000</v>
      </c>
      <c r="E5" s="224"/>
      <c r="F5" s="224"/>
      <c r="G5" s="226"/>
      <c r="H5" s="224"/>
      <c r="I5" s="226"/>
      <c r="J5" s="224"/>
      <c r="K5" s="224"/>
      <c r="L5" s="224"/>
      <c r="M5" s="224"/>
      <c r="N5" s="227">
        <f t="shared" si="0"/>
        <v>22000</v>
      </c>
    </row>
    <row r="6" spans="1:14">
      <c r="A6" s="228" t="s">
        <v>107</v>
      </c>
      <c r="B6" s="231">
        <v>9771.11</v>
      </c>
      <c r="C6" s="229">
        <v>5806.88</v>
      </c>
      <c r="D6" s="229">
        <v>6937.1</v>
      </c>
      <c r="E6" s="229"/>
      <c r="F6" s="229"/>
      <c r="G6" s="230"/>
      <c r="H6" s="229"/>
      <c r="I6" s="229"/>
      <c r="J6" s="229"/>
      <c r="K6" s="229"/>
      <c r="L6" s="229"/>
      <c r="M6" s="229"/>
      <c r="N6" s="227">
        <f t="shared" si="0"/>
        <v>22515.090000000004</v>
      </c>
    </row>
    <row r="7" spans="1:14">
      <c r="A7" s="228" t="s">
        <v>181</v>
      </c>
      <c r="B7" s="231"/>
      <c r="C7" s="229">
        <v>7830</v>
      </c>
      <c r="D7" s="229"/>
      <c r="E7" s="230"/>
      <c r="F7" s="229"/>
      <c r="G7" s="230"/>
      <c r="H7" s="229"/>
      <c r="I7" s="229"/>
      <c r="J7" s="229"/>
      <c r="K7" s="229"/>
      <c r="L7" s="229"/>
      <c r="M7" s="229"/>
      <c r="N7" s="227">
        <f t="shared" si="0"/>
        <v>7830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/>
      <c r="H8" s="229"/>
      <c r="I8" s="229"/>
      <c r="J8" s="229"/>
      <c r="K8" s="229"/>
      <c r="L8" s="229"/>
      <c r="M8" s="229"/>
      <c r="N8" s="227">
        <f t="shared" si="0"/>
        <v>4719</v>
      </c>
    </row>
    <row r="9" spans="1:14">
      <c r="A9" s="223" t="s">
        <v>109</v>
      </c>
      <c r="B9" s="224">
        <v>3141</v>
      </c>
      <c r="C9" s="224">
        <v>2094</v>
      </c>
      <c r="D9" s="224">
        <f>2094+2094+2094</f>
        <v>6282</v>
      </c>
      <c r="E9" s="226"/>
      <c r="F9" s="224"/>
      <c r="G9" s="226"/>
      <c r="H9" s="224"/>
      <c r="I9" s="226"/>
      <c r="J9" s="224"/>
      <c r="K9" s="224"/>
      <c r="L9" s="224"/>
      <c r="M9" s="224"/>
      <c r="N9" s="227">
        <f t="shared" si="0"/>
        <v>11517</v>
      </c>
    </row>
    <row r="10" spans="1:14">
      <c r="A10" s="233" t="s">
        <v>110</v>
      </c>
      <c r="B10" s="224">
        <v>920</v>
      </c>
      <c r="C10" s="224"/>
      <c r="D10" s="224">
        <v>108.89</v>
      </c>
      <c r="E10" s="226"/>
      <c r="F10" s="224"/>
      <c r="G10" s="226"/>
      <c r="H10" s="224"/>
      <c r="I10" s="226"/>
      <c r="J10" s="224"/>
      <c r="K10" s="224"/>
      <c r="L10" s="224"/>
      <c r="M10" s="224"/>
      <c r="N10" s="227">
        <f t="shared" si="0"/>
        <v>1028.8900000000001</v>
      </c>
    </row>
    <row r="11" spans="1:14">
      <c r="A11" s="232" t="s">
        <v>111</v>
      </c>
      <c r="B11" s="229">
        <v>4685.18</v>
      </c>
      <c r="C11" s="229"/>
      <c r="D11" s="229">
        <f>143.5+5300.92</f>
        <v>5444.42</v>
      </c>
      <c r="E11" s="230"/>
      <c r="F11" s="229"/>
      <c r="G11" s="230"/>
      <c r="H11" s="229"/>
      <c r="I11" s="230"/>
      <c r="J11" s="229"/>
      <c r="K11" s="229"/>
      <c r="L11" s="229"/>
      <c r="M11" s="229"/>
      <c r="N11" s="227">
        <f t="shared" si="0"/>
        <v>10129.6</v>
      </c>
    </row>
    <row r="12" spans="1:14">
      <c r="A12" s="232" t="s">
        <v>112</v>
      </c>
      <c r="B12" s="224">
        <f>2250+1800+6000</f>
        <v>10050</v>
      </c>
      <c r="C12" s="224"/>
      <c r="D12" s="224">
        <v>1200</v>
      </c>
      <c r="E12" s="226"/>
      <c r="F12" s="224"/>
      <c r="G12" s="226"/>
      <c r="H12" s="224"/>
      <c r="I12" s="226"/>
      <c r="J12" s="224"/>
      <c r="K12" s="224"/>
      <c r="L12" s="224"/>
      <c r="M12" s="224"/>
      <c r="N12" s="227">
        <f t="shared" si="0"/>
        <v>11250</v>
      </c>
    </row>
    <row r="13" spans="1:14">
      <c r="A13" s="232" t="s">
        <v>113</v>
      </c>
      <c r="B13" s="224">
        <f>31+212</f>
        <v>243</v>
      </c>
      <c r="C13" s="224"/>
      <c r="D13" s="224">
        <f>731.78+28+25+53</f>
        <v>837.78</v>
      </c>
      <c r="E13" s="226"/>
      <c r="F13" s="224"/>
      <c r="G13" s="226"/>
      <c r="H13" s="224"/>
      <c r="I13" s="226"/>
      <c r="J13" s="224"/>
      <c r="K13" s="224"/>
      <c r="L13" s="224"/>
      <c r="M13" s="224"/>
      <c r="N13" s="227">
        <f>SUM(B13:M13)</f>
        <v>1080.78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/>
      <c r="H20" s="229"/>
      <c r="I20" s="230"/>
      <c r="J20" s="229"/>
      <c r="K20" s="229"/>
      <c r="L20" s="229"/>
      <c r="M20" s="229"/>
      <c r="N20" s="227">
        <f t="shared" si="0"/>
        <v>527</v>
      </c>
    </row>
    <row r="21" spans="1:14" ht="26.25">
      <c r="A21" s="223" t="s">
        <v>121</v>
      </c>
      <c r="B21" s="224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172</v>
      </c>
      <c r="B22" s="224"/>
      <c r="C22" s="224">
        <f>74513.25+1911</f>
        <v>76424.25</v>
      </c>
      <c r="D22" s="224"/>
      <c r="E22" s="226"/>
      <c r="F22" s="224"/>
      <c r="G22" s="226"/>
      <c r="H22" s="224"/>
      <c r="I22" s="226"/>
      <c r="J22" s="224"/>
      <c r="K22" s="224"/>
      <c r="L22" s="224"/>
      <c r="M22" s="224"/>
      <c r="N22" s="227">
        <f t="shared" si="0"/>
        <v>76424.25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229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24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>SUM(D26:M26)</f>
        <v>0</v>
      </c>
    </row>
    <row r="27" spans="1:14">
      <c r="A27" s="312" t="s">
        <v>206</v>
      </c>
      <c r="B27" s="242"/>
      <c r="C27" s="242"/>
      <c r="D27" s="229">
        <v>1300</v>
      </c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>SUM(D27:M27)</f>
        <v>1300</v>
      </c>
    </row>
    <row r="28" spans="1:14">
      <c r="A28" s="241" t="s">
        <v>212</v>
      </c>
      <c r="B28" s="242"/>
      <c r="C28" s="242"/>
      <c r="D28" s="229">
        <v>1352</v>
      </c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1352</v>
      </c>
    </row>
    <row r="29" spans="1:14">
      <c r="A29" s="232" t="s">
        <v>213</v>
      </c>
      <c r="B29" s="229"/>
      <c r="C29" s="229"/>
      <c r="D29" s="229">
        <f>1916+899+1798</f>
        <v>4613</v>
      </c>
      <c r="E29" s="229"/>
      <c r="F29" s="229"/>
      <c r="G29" s="230"/>
      <c r="H29" s="229"/>
      <c r="I29" s="229"/>
      <c r="J29" s="229"/>
      <c r="K29" s="229"/>
      <c r="L29" s="229"/>
      <c r="M29" s="229"/>
      <c r="N29" s="227">
        <f t="shared" ref="N29:N85" si="1">SUM(B29:M29)</f>
        <v>4613</v>
      </c>
    </row>
    <row r="30" spans="1:14">
      <c r="A30" s="223" t="s">
        <v>214</v>
      </c>
      <c r="B30" s="243"/>
      <c r="C30" s="243"/>
      <c r="D30" s="243">
        <v>1500</v>
      </c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1500</v>
      </c>
    </row>
    <row r="31" spans="1:14">
      <c r="A31" s="223" t="s">
        <v>215</v>
      </c>
      <c r="B31" s="243"/>
      <c r="C31" s="243"/>
      <c r="D31" s="243">
        <v>1550</v>
      </c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1550</v>
      </c>
    </row>
    <row r="32" spans="1:14">
      <c r="A32" s="232" t="s">
        <v>222</v>
      </c>
      <c r="B32" s="245"/>
      <c r="C32" s="245"/>
      <c r="D32" s="245">
        <v>400</v>
      </c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400</v>
      </c>
    </row>
    <row r="33" spans="1:14">
      <c r="A33" s="223" t="s">
        <v>226</v>
      </c>
      <c r="B33" s="245"/>
      <c r="C33" s="245"/>
      <c r="D33" s="245">
        <v>310</v>
      </c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310</v>
      </c>
    </row>
    <row r="34" spans="1:14">
      <c r="A34" s="223" t="s">
        <v>227</v>
      </c>
      <c r="B34" s="245"/>
      <c r="C34" s="245"/>
      <c r="D34" s="245">
        <v>2620</v>
      </c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2620</v>
      </c>
    </row>
    <row r="35" spans="1:14">
      <c r="A35" s="223"/>
      <c r="B35" s="245"/>
      <c r="C35" s="245"/>
      <c r="D35" s="245"/>
      <c r="E35" s="245"/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0</v>
      </c>
    </row>
    <row r="36" spans="1:14">
      <c r="A36" s="223"/>
      <c r="B36" s="245"/>
      <c r="C36" s="245"/>
      <c r="D36" s="245"/>
      <c r="E36" s="245"/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0</v>
      </c>
    </row>
    <row r="37" spans="1:14">
      <c r="A37" s="234"/>
      <c r="B37" s="229"/>
      <c r="C37" s="229"/>
      <c r="D37" s="229"/>
      <c r="E37" s="240"/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0</v>
      </c>
    </row>
    <row r="38" spans="1:14">
      <c r="A38" s="232"/>
      <c r="B38" s="229"/>
      <c r="C38" s="229"/>
      <c r="D38" s="229"/>
      <c r="E38" s="240"/>
      <c r="F38" s="229"/>
      <c r="G38" s="230"/>
      <c r="H38" s="229"/>
      <c r="I38" s="229"/>
      <c r="J38" s="229"/>
      <c r="K38" s="229"/>
      <c r="L38" s="229"/>
      <c r="M38" s="229"/>
      <c r="N38" s="227">
        <f t="shared" si="1"/>
        <v>0</v>
      </c>
    </row>
    <row r="39" spans="1:14">
      <c r="A39" s="232"/>
      <c r="B39" s="229"/>
      <c r="C39" s="229"/>
      <c r="D39" s="229"/>
      <c r="E39" s="240"/>
      <c r="F39" s="229"/>
      <c r="G39" s="230"/>
      <c r="H39" s="229"/>
      <c r="I39" s="229"/>
      <c r="J39" s="229"/>
      <c r="K39" s="229"/>
      <c r="L39" s="229"/>
      <c r="M39" s="229"/>
      <c r="N39" s="227">
        <f t="shared" si="1"/>
        <v>0</v>
      </c>
    </row>
    <row r="40" spans="1:14">
      <c r="A40" s="234"/>
      <c r="B40" s="229"/>
      <c r="C40" s="229"/>
      <c r="D40" s="229"/>
      <c r="E40" s="229"/>
      <c r="F40" s="229"/>
      <c r="G40" s="230"/>
      <c r="H40" s="229"/>
      <c r="I40" s="229"/>
      <c r="J40" s="229"/>
      <c r="K40" s="229"/>
      <c r="L40" s="229"/>
      <c r="M40" s="229"/>
      <c r="N40" s="227">
        <f t="shared" si="1"/>
        <v>0</v>
      </c>
    </row>
    <row r="41" spans="1:14">
      <c r="A41" s="234"/>
      <c r="B41" s="229"/>
      <c r="C41" s="229"/>
      <c r="D41" s="229"/>
      <c r="E41" s="224"/>
      <c r="F41" s="224"/>
      <c r="G41" s="226"/>
      <c r="H41" s="224"/>
      <c r="I41" s="226"/>
      <c r="J41" s="224"/>
      <c r="K41" s="224"/>
      <c r="L41" s="224"/>
      <c r="M41" s="224"/>
      <c r="N41" s="227">
        <f t="shared" si="1"/>
        <v>0</v>
      </c>
    </row>
    <row r="42" spans="1:14">
      <c r="A42" s="234"/>
      <c r="B42" s="229"/>
      <c r="C42" s="229"/>
      <c r="D42" s="229"/>
      <c r="E42" s="229"/>
      <c r="F42" s="229"/>
      <c r="G42" s="230"/>
      <c r="H42" s="229"/>
      <c r="I42" s="229"/>
      <c r="J42" s="229"/>
      <c r="K42" s="229"/>
      <c r="L42" s="229"/>
      <c r="M42" s="229"/>
      <c r="N42" s="227">
        <f t="shared" si="1"/>
        <v>0</v>
      </c>
    </row>
    <row r="43" spans="1:14">
      <c r="A43" s="232"/>
      <c r="B43" s="229"/>
      <c r="C43" s="229"/>
      <c r="D43" s="229"/>
      <c r="E43" s="240"/>
      <c r="F43" s="229"/>
      <c r="G43" s="230"/>
      <c r="H43" s="229"/>
      <c r="I43" s="229"/>
      <c r="J43" s="229"/>
      <c r="K43" s="229"/>
      <c r="L43" s="229"/>
      <c r="M43" s="229"/>
      <c r="N43" s="227">
        <f t="shared" si="1"/>
        <v>0</v>
      </c>
    </row>
    <row r="44" spans="1:14">
      <c r="A44" s="232"/>
      <c r="B44" s="229"/>
      <c r="C44" s="229"/>
      <c r="D44" s="229"/>
      <c r="E44" s="229"/>
      <c r="F44" s="229"/>
      <c r="G44" s="230"/>
      <c r="H44" s="229"/>
      <c r="I44" s="229"/>
      <c r="J44" s="229"/>
      <c r="K44" s="229"/>
      <c r="L44" s="229"/>
      <c r="M44" s="229"/>
      <c r="N44" s="227">
        <f t="shared" si="1"/>
        <v>0</v>
      </c>
    </row>
    <row r="45" spans="1:14">
      <c r="A45" s="232"/>
      <c r="B45" s="229"/>
      <c r="C45" s="229"/>
      <c r="D45" s="229"/>
      <c r="E45" s="229"/>
      <c r="F45" s="229"/>
      <c r="G45" s="230"/>
      <c r="H45" s="229"/>
      <c r="I45" s="229"/>
      <c r="J45" s="229"/>
      <c r="K45" s="229"/>
      <c r="L45" s="229"/>
      <c r="M45" s="229"/>
      <c r="N45" s="227">
        <f t="shared" si="1"/>
        <v>0</v>
      </c>
    </row>
    <row r="46" spans="1:14">
      <c r="A46" s="232"/>
      <c r="B46" s="229"/>
      <c r="C46" s="229"/>
      <c r="D46" s="229"/>
      <c r="E46" s="229"/>
      <c r="F46" s="229"/>
      <c r="G46" s="230"/>
      <c r="H46" s="229"/>
      <c r="I46" s="229"/>
      <c r="J46" s="229"/>
      <c r="K46" s="229"/>
      <c r="L46" s="229"/>
      <c r="M46" s="229"/>
      <c r="N46" s="227">
        <f t="shared" si="1"/>
        <v>0</v>
      </c>
    </row>
    <row r="47" spans="1:14">
      <c r="A47" s="232"/>
      <c r="B47" s="229"/>
      <c r="C47" s="229"/>
      <c r="D47" s="229"/>
      <c r="E47" s="229"/>
      <c r="F47" s="229"/>
      <c r="G47" s="230"/>
      <c r="H47" s="229"/>
      <c r="I47" s="229"/>
      <c r="J47" s="229"/>
      <c r="K47" s="229"/>
      <c r="L47" s="229"/>
      <c r="M47" s="229"/>
      <c r="N47" s="227">
        <f t="shared" si="1"/>
        <v>0</v>
      </c>
    </row>
    <row r="48" spans="1:14">
      <c r="A48" s="232"/>
      <c r="B48" s="229"/>
      <c r="C48" s="229"/>
      <c r="D48" s="229"/>
      <c r="E48" s="229"/>
      <c r="F48" s="229"/>
      <c r="G48" s="230"/>
      <c r="H48" s="229"/>
      <c r="I48" s="229"/>
      <c r="J48" s="229"/>
      <c r="K48" s="229"/>
      <c r="L48" s="229"/>
      <c r="M48" s="229"/>
      <c r="N48" s="227">
        <f t="shared" si="1"/>
        <v>0</v>
      </c>
    </row>
    <row r="49" spans="1:14">
      <c r="A49" s="232"/>
      <c r="B49" s="229"/>
      <c r="C49" s="229"/>
      <c r="D49" s="229"/>
      <c r="E49" s="240"/>
      <c r="F49" s="229"/>
      <c r="G49" s="230"/>
      <c r="H49" s="229"/>
      <c r="I49" s="229"/>
      <c r="J49" s="229"/>
      <c r="K49" s="229"/>
      <c r="L49" s="229"/>
      <c r="M49" s="229"/>
      <c r="N49" s="227">
        <f t="shared" si="1"/>
        <v>0</v>
      </c>
    </row>
    <row r="50" spans="1:14">
      <c r="A50" s="232"/>
      <c r="B50" s="229"/>
      <c r="C50" s="229"/>
      <c r="D50" s="229"/>
      <c r="E50" s="240"/>
      <c r="F50" s="229"/>
      <c r="G50" s="230"/>
      <c r="H50" s="229"/>
      <c r="I50" s="229"/>
      <c r="J50" s="229"/>
      <c r="K50" s="229"/>
      <c r="L50" s="229"/>
      <c r="M50" s="229"/>
      <c r="N50" s="227">
        <f t="shared" si="1"/>
        <v>0</v>
      </c>
    </row>
    <row r="51" spans="1:14">
      <c r="A51" s="234"/>
      <c r="B51" s="229"/>
      <c r="C51" s="229"/>
      <c r="D51" s="229"/>
      <c r="E51" s="229"/>
      <c r="F51" s="229"/>
      <c r="G51" s="230"/>
      <c r="H51" s="229"/>
      <c r="I51" s="229"/>
      <c r="J51" s="229"/>
      <c r="K51" s="229"/>
      <c r="L51" s="229"/>
      <c r="M51" s="229"/>
      <c r="N51" s="227">
        <f t="shared" si="1"/>
        <v>0</v>
      </c>
    </row>
    <row r="52" spans="1:14">
      <c r="A52" s="232"/>
      <c r="B52" s="229"/>
      <c r="C52" s="229"/>
      <c r="D52" s="229"/>
      <c r="E52" s="240"/>
      <c r="F52" s="229"/>
      <c r="G52" s="230"/>
      <c r="H52" s="229"/>
      <c r="I52" s="229"/>
      <c r="J52" s="229"/>
      <c r="K52" s="229"/>
      <c r="L52" s="229"/>
      <c r="M52" s="229"/>
      <c r="N52" s="227">
        <f t="shared" si="1"/>
        <v>0</v>
      </c>
    </row>
    <row r="53" spans="1:14">
      <c r="A53" s="232"/>
      <c r="B53" s="229"/>
      <c r="C53" s="229"/>
      <c r="D53" s="229"/>
      <c r="E53" s="240"/>
      <c r="F53" s="229"/>
      <c r="G53" s="230"/>
      <c r="H53" s="229"/>
      <c r="I53" s="229"/>
      <c r="J53" s="229"/>
      <c r="K53" s="229"/>
      <c r="L53" s="229"/>
      <c r="M53" s="229"/>
      <c r="N53" s="227">
        <f t="shared" si="1"/>
        <v>0</v>
      </c>
    </row>
    <row r="54" spans="1:14">
      <c r="A54" s="232"/>
      <c r="B54" s="229"/>
      <c r="C54" s="229"/>
      <c r="D54" s="229"/>
      <c r="E54" s="229"/>
      <c r="F54" s="229"/>
      <c r="G54" s="230"/>
      <c r="H54" s="229"/>
      <c r="I54" s="229"/>
      <c r="J54" s="229"/>
      <c r="K54" s="229"/>
      <c r="L54" s="229"/>
      <c r="M54" s="229"/>
      <c r="N54" s="227">
        <f t="shared" si="1"/>
        <v>0</v>
      </c>
    </row>
    <row r="55" spans="1:14">
      <c r="A55" s="232"/>
      <c r="B55" s="229"/>
      <c r="C55" s="229"/>
      <c r="D55" s="229"/>
      <c r="E55" s="229"/>
      <c r="F55" s="229"/>
      <c r="G55" s="230"/>
      <c r="H55" s="229"/>
      <c r="I55" s="229"/>
      <c r="J55" s="229"/>
      <c r="K55" s="229"/>
      <c r="L55" s="229"/>
      <c r="M55" s="229"/>
      <c r="N55" s="227">
        <f t="shared" si="1"/>
        <v>0</v>
      </c>
    </row>
    <row r="56" spans="1:14">
      <c r="A56" s="232"/>
      <c r="B56" s="229"/>
      <c r="C56" s="229"/>
      <c r="D56" s="229"/>
      <c r="E56" s="229"/>
      <c r="F56" s="229"/>
      <c r="G56" s="230"/>
      <c r="H56" s="229"/>
      <c r="I56" s="229"/>
      <c r="J56" s="229"/>
      <c r="K56" s="229"/>
      <c r="L56" s="229"/>
      <c r="M56" s="229"/>
      <c r="N56" s="227">
        <f t="shared" si="1"/>
        <v>0</v>
      </c>
    </row>
    <row r="57" spans="1:14">
      <c r="A57" s="232"/>
      <c r="B57" s="229"/>
      <c r="C57" s="229"/>
      <c r="D57" s="229"/>
      <c r="E57" s="229"/>
      <c r="F57" s="229"/>
      <c r="G57" s="230"/>
      <c r="H57" s="229"/>
      <c r="I57" s="229"/>
      <c r="J57" s="229"/>
      <c r="K57" s="229"/>
      <c r="L57" s="229"/>
      <c r="M57" s="229"/>
      <c r="N57" s="227">
        <f t="shared" si="1"/>
        <v>0</v>
      </c>
    </row>
    <row r="58" spans="1:14">
      <c r="A58" s="232"/>
      <c r="B58" s="229"/>
      <c r="C58" s="229"/>
      <c r="D58" s="229"/>
      <c r="E58" s="229"/>
      <c r="F58" s="229"/>
      <c r="G58" s="230"/>
      <c r="H58" s="229"/>
      <c r="I58" s="229"/>
      <c r="J58" s="229"/>
      <c r="K58" s="229"/>
      <c r="L58" s="229"/>
      <c r="M58" s="229"/>
      <c r="N58" s="227">
        <f t="shared" si="1"/>
        <v>0</v>
      </c>
    </row>
    <row r="59" spans="1:14">
      <c r="A59" s="232"/>
      <c r="B59" s="229"/>
      <c r="C59" s="229"/>
      <c r="D59" s="229"/>
      <c r="E59" s="229"/>
      <c r="F59" s="229"/>
      <c r="G59" s="230"/>
      <c r="H59" s="229"/>
      <c r="I59" s="229"/>
      <c r="J59" s="229"/>
      <c r="K59" s="229"/>
      <c r="L59" s="229"/>
      <c r="M59" s="229"/>
      <c r="N59" s="227">
        <f t="shared" si="1"/>
        <v>0</v>
      </c>
    </row>
    <row r="60" spans="1:14">
      <c r="A60" s="232"/>
      <c r="B60" s="229"/>
      <c r="C60" s="229"/>
      <c r="D60" s="229"/>
      <c r="E60" s="229"/>
      <c r="F60" s="229"/>
      <c r="G60" s="230"/>
      <c r="H60" s="229"/>
      <c r="I60" s="229"/>
      <c r="J60" s="229"/>
      <c r="K60" s="229"/>
      <c r="L60" s="229"/>
      <c r="M60" s="229"/>
      <c r="N60" s="227">
        <f t="shared" si="1"/>
        <v>0</v>
      </c>
    </row>
    <row r="61" spans="1:14">
      <c r="A61" s="232"/>
      <c r="B61" s="229"/>
      <c r="C61" s="229"/>
      <c r="D61" s="229"/>
      <c r="E61" s="240"/>
      <c r="F61" s="229"/>
      <c r="G61" s="230"/>
      <c r="H61" s="229"/>
      <c r="I61" s="229"/>
      <c r="J61" s="229"/>
      <c r="K61" s="229"/>
      <c r="L61" s="229"/>
      <c r="M61" s="229"/>
      <c r="N61" s="227">
        <f t="shared" si="1"/>
        <v>0</v>
      </c>
    </row>
    <row r="62" spans="1:14">
      <c r="A62" s="232"/>
      <c r="B62" s="229"/>
      <c r="C62" s="229"/>
      <c r="D62" s="229"/>
      <c r="E62" s="240"/>
      <c r="F62" s="229"/>
      <c r="G62" s="230"/>
      <c r="H62" s="229"/>
      <c r="I62" s="229"/>
      <c r="J62" s="229"/>
      <c r="K62" s="229"/>
      <c r="L62" s="229"/>
      <c r="M62" s="229"/>
      <c r="N62" s="227">
        <f t="shared" si="1"/>
        <v>0</v>
      </c>
    </row>
    <row r="63" spans="1:14">
      <c r="A63" s="232"/>
      <c r="B63" s="229"/>
      <c r="C63" s="229"/>
      <c r="D63" s="229"/>
      <c r="E63" s="240"/>
      <c r="F63" s="229"/>
      <c r="G63" s="230"/>
      <c r="H63" s="229"/>
      <c r="I63" s="229"/>
      <c r="J63" s="229"/>
      <c r="K63" s="229"/>
      <c r="L63" s="229"/>
      <c r="M63" s="229"/>
      <c r="N63" s="227">
        <f t="shared" si="1"/>
        <v>0</v>
      </c>
    </row>
    <row r="64" spans="1:14">
      <c r="A64" s="232"/>
      <c r="B64" s="229"/>
      <c r="C64" s="229"/>
      <c r="D64" s="229"/>
      <c r="E64" s="240"/>
      <c r="F64" s="229"/>
      <c r="G64" s="230"/>
      <c r="H64" s="229"/>
      <c r="I64" s="229"/>
      <c r="J64" s="229"/>
      <c r="K64" s="229"/>
      <c r="L64" s="229"/>
      <c r="M64" s="229"/>
      <c r="N64" s="227">
        <f t="shared" si="1"/>
        <v>0</v>
      </c>
    </row>
    <row r="65" spans="1:14">
      <c r="A65" s="232"/>
      <c r="B65" s="229"/>
      <c r="C65" s="229"/>
      <c r="D65" s="229"/>
      <c r="E65" s="240"/>
      <c r="F65" s="229"/>
      <c r="G65" s="230"/>
      <c r="H65" s="229"/>
      <c r="I65" s="229"/>
      <c r="J65" s="229"/>
      <c r="K65" s="229"/>
      <c r="L65" s="229"/>
      <c r="M65" s="229"/>
      <c r="N65" s="227">
        <f t="shared" si="1"/>
        <v>0</v>
      </c>
    </row>
    <row r="66" spans="1:14">
      <c r="A66" s="232"/>
      <c r="B66" s="229"/>
      <c r="C66" s="229"/>
      <c r="D66" s="229"/>
      <c r="E66" s="240"/>
      <c r="F66" s="229"/>
      <c r="G66" s="230"/>
      <c r="H66" s="229"/>
      <c r="I66" s="229"/>
      <c r="J66" s="229"/>
      <c r="K66" s="229"/>
      <c r="L66" s="229"/>
      <c r="M66" s="229"/>
      <c r="N66" s="227">
        <f t="shared" si="1"/>
        <v>0</v>
      </c>
    </row>
    <row r="67" spans="1:14">
      <c r="A67" s="232"/>
      <c r="B67" s="229"/>
      <c r="C67" s="229"/>
      <c r="D67" s="229"/>
      <c r="E67" s="240"/>
      <c r="F67" s="229"/>
      <c r="G67" s="230"/>
      <c r="H67" s="229"/>
      <c r="I67" s="229"/>
      <c r="J67" s="229"/>
      <c r="K67" s="229"/>
      <c r="L67" s="229"/>
      <c r="M67" s="229"/>
      <c r="N67" s="227">
        <f t="shared" si="1"/>
        <v>0</v>
      </c>
    </row>
    <row r="68" spans="1:14">
      <c r="A68" s="232"/>
      <c r="B68" s="229"/>
      <c r="C68" s="229"/>
      <c r="D68" s="229"/>
      <c r="E68" s="240"/>
      <c r="F68" s="229"/>
      <c r="G68" s="230"/>
      <c r="H68" s="229"/>
      <c r="I68" s="229"/>
      <c r="J68" s="229"/>
      <c r="K68" s="229"/>
      <c r="L68" s="229"/>
      <c r="M68" s="229"/>
      <c r="N68" s="227">
        <f t="shared" si="1"/>
        <v>0</v>
      </c>
    </row>
    <row r="69" spans="1:14">
      <c r="A69" s="232"/>
      <c r="B69" s="229"/>
      <c r="C69" s="229"/>
      <c r="D69" s="229"/>
      <c r="E69" s="240"/>
      <c r="F69" s="229"/>
      <c r="G69" s="230"/>
      <c r="H69" s="229"/>
      <c r="I69" s="229"/>
      <c r="J69" s="229"/>
      <c r="K69" s="229"/>
      <c r="L69" s="229"/>
      <c r="M69" s="229"/>
      <c r="N69" s="227">
        <f t="shared" si="1"/>
        <v>0</v>
      </c>
    </row>
    <row r="70" spans="1:14">
      <c r="A70" s="232"/>
      <c r="B70" s="229"/>
      <c r="C70" s="229"/>
      <c r="D70" s="229"/>
      <c r="E70" s="229"/>
      <c r="F70" s="229"/>
      <c r="G70" s="230"/>
      <c r="H70" s="229"/>
      <c r="I70" s="229"/>
      <c r="J70" s="229"/>
      <c r="K70" s="229"/>
      <c r="L70" s="229"/>
      <c r="M70" s="229"/>
      <c r="N70" s="227">
        <f t="shared" si="1"/>
        <v>0</v>
      </c>
    </row>
    <row r="71" spans="1:14">
      <c r="A71" s="232"/>
      <c r="B71" s="224"/>
      <c r="C71" s="224"/>
      <c r="D71" s="224"/>
      <c r="E71" s="227"/>
      <c r="F71" s="224"/>
      <c r="G71" s="224"/>
      <c r="H71" s="224"/>
      <c r="I71" s="224"/>
      <c r="J71" s="224"/>
      <c r="K71" s="224"/>
      <c r="L71" s="224"/>
      <c r="M71" s="224"/>
      <c r="N71" s="227">
        <f t="shared" si="1"/>
        <v>0</v>
      </c>
    </row>
    <row r="72" spans="1:14">
      <c r="A72" s="232"/>
      <c r="B72" s="224"/>
      <c r="C72" s="224"/>
      <c r="D72" s="224"/>
      <c r="E72" s="227"/>
      <c r="F72" s="224"/>
      <c r="G72" s="224"/>
      <c r="H72" s="224"/>
      <c r="I72" s="224"/>
      <c r="J72" s="224"/>
      <c r="K72" s="224"/>
      <c r="L72" s="224"/>
      <c r="M72" s="224"/>
      <c r="N72" s="227">
        <f t="shared" si="1"/>
        <v>0</v>
      </c>
    </row>
    <row r="73" spans="1:14">
      <c r="A73" s="232"/>
      <c r="B73" s="224"/>
      <c r="C73" s="224"/>
      <c r="D73" s="224"/>
      <c r="E73" s="227"/>
      <c r="F73" s="224"/>
      <c r="G73" s="224"/>
      <c r="H73" s="224"/>
      <c r="I73" s="224"/>
      <c r="J73" s="224"/>
      <c r="K73" s="224"/>
      <c r="L73" s="224"/>
      <c r="M73" s="224"/>
      <c r="N73" s="227">
        <f t="shared" si="1"/>
        <v>0</v>
      </c>
    </row>
    <row r="74" spans="1:14">
      <c r="A74" s="232"/>
      <c r="B74" s="224"/>
      <c r="C74" s="224"/>
      <c r="D74" s="224"/>
      <c r="E74" s="227"/>
      <c r="F74" s="224"/>
      <c r="G74" s="224"/>
      <c r="H74" s="224"/>
      <c r="I74" s="224"/>
      <c r="J74" s="224"/>
      <c r="K74" s="224"/>
      <c r="L74" s="224"/>
      <c r="M74" s="224"/>
      <c r="N74" s="227">
        <f t="shared" si="1"/>
        <v>0</v>
      </c>
    </row>
    <row r="75" spans="1:14">
      <c r="A75" s="232"/>
      <c r="B75" s="224"/>
      <c r="C75" s="224"/>
      <c r="D75" s="224"/>
      <c r="E75" s="227"/>
      <c r="F75" s="224"/>
      <c r="G75" s="224"/>
      <c r="H75" s="224"/>
      <c r="I75" s="224"/>
      <c r="J75" s="224"/>
      <c r="K75" s="224"/>
      <c r="L75" s="224"/>
      <c r="M75" s="224"/>
      <c r="N75" s="227">
        <f t="shared" si="1"/>
        <v>0</v>
      </c>
    </row>
    <row r="76" spans="1:14">
      <c r="A76" s="232"/>
      <c r="B76" s="224"/>
      <c r="C76" s="224"/>
      <c r="D76" s="224"/>
      <c r="E76" s="227"/>
      <c r="F76" s="224"/>
      <c r="G76" s="224"/>
      <c r="H76" s="224"/>
      <c r="I76" s="224"/>
      <c r="J76" s="224"/>
      <c r="K76" s="224"/>
      <c r="L76" s="224"/>
      <c r="M76" s="224"/>
      <c r="N76" s="227">
        <f t="shared" si="1"/>
        <v>0</v>
      </c>
    </row>
    <row r="77" spans="1:14">
      <c r="A77" s="232"/>
      <c r="B77" s="224"/>
      <c r="C77" s="224"/>
      <c r="D77" s="224"/>
      <c r="E77" s="227"/>
      <c r="F77" s="224"/>
      <c r="G77" s="224"/>
      <c r="H77" s="224"/>
      <c r="I77" s="224"/>
      <c r="J77" s="224"/>
      <c r="K77" s="224"/>
      <c r="L77" s="224"/>
      <c r="M77" s="224"/>
      <c r="N77" s="227">
        <f t="shared" si="1"/>
        <v>0</v>
      </c>
    </row>
    <row r="78" spans="1:14">
      <c r="A78" s="232"/>
      <c r="B78" s="224"/>
      <c r="C78" s="224"/>
      <c r="D78" s="224"/>
      <c r="E78" s="227"/>
      <c r="F78" s="224"/>
      <c r="G78" s="224"/>
      <c r="H78" s="224"/>
      <c r="I78" s="224"/>
      <c r="J78" s="224"/>
      <c r="K78" s="224"/>
      <c r="L78" s="224"/>
      <c r="M78" s="224"/>
      <c r="N78" s="227">
        <f t="shared" si="1"/>
        <v>0</v>
      </c>
    </row>
    <row r="79" spans="1:14">
      <c r="A79" s="232"/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/>
      <c r="M79" s="224"/>
      <c r="N79" s="227">
        <f t="shared" si="1"/>
        <v>0</v>
      </c>
    </row>
    <row r="80" spans="1:14">
      <c r="A80" s="232"/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/>
      <c r="M80" s="224"/>
      <c r="N80" s="227">
        <f t="shared" si="1"/>
        <v>0</v>
      </c>
    </row>
    <row r="81" spans="1:14">
      <c r="A81" s="232"/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/>
      <c r="M81" s="224"/>
      <c r="N81" s="227">
        <f t="shared" si="1"/>
        <v>0</v>
      </c>
    </row>
    <row r="82" spans="1:14">
      <c r="A82" s="232"/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/>
      <c r="M82" s="224"/>
      <c r="N82" s="227">
        <f t="shared" si="1"/>
        <v>0</v>
      </c>
    </row>
    <row r="83" spans="1:14">
      <c r="A83" s="232"/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/>
      <c r="N83" s="227">
        <f t="shared" si="1"/>
        <v>0</v>
      </c>
    </row>
    <row r="84" spans="1:14">
      <c r="A84" s="232"/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/>
      <c r="N84" s="227">
        <f t="shared" si="1"/>
        <v>0</v>
      </c>
    </row>
    <row r="85" spans="1:14">
      <c r="A85" s="24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27">
        <f t="shared" si="1"/>
        <v>0</v>
      </c>
    </row>
    <row r="86" spans="1:14">
      <c r="A86" s="214" t="s">
        <v>104</v>
      </c>
      <c r="B86" s="247">
        <f t="shared" ref="B86:N86" si="2">SUM(B1:B85)</f>
        <v>83137.290000000008</v>
      </c>
      <c r="C86" s="247">
        <f t="shared" si="2"/>
        <v>139851.13</v>
      </c>
      <c r="D86" s="247">
        <f t="shared" si="2"/>
        <v>53455.189999999995</v>
      </c>
      <c r="E86" s="247">
        <f t="shared" si="2"/>
        <v>0</v>
      </c>
      <c r="F86" s="247">
        <f t="shared" si="2"/>
        <v>0</v>
      </c>
      <c r="G86" s="247">
        <f t="shared" si="2"/>
        <v>0</v>
      </c>
      <c r="H86" s="247">
        <f t="shared" si="2"/>
        <v>0</v>
      </c>
      <c r="I86" s="247">
        <f t="shared" si="2"/>
        <v>0</v>
      </c>
      <c r="J86" s="247">
        <f t="shared" si="2"/>
        <v>0</v>
      </c>
      <c r="K86" s="247">
        <f t="shared" si="2"/>
        <v>0</v>
      </c>
      <c r="L86" s="247">
        <f t="shared" si="2"/>
        <v>0</v>
      </c>
      <c r="M86" s="247">
        <f t="shared" si="2"/>
        <v>0</v>
      </c>
      <c r="N86" s="248">
        <f t="shared" si="2"/>
        <v>274043.61</v>
      </c>
    </row>
    <row r="87" spans="1:14">
      <c r="N87" s="96">
        <f>SUM(B86:M86)-N86</f>
        <v>2400</v>
      </c>
    </row>
  </sheetData>
  <phoneticPr fontId="21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B4" sqref="B4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8" si="0">SUM(B3:M3)</f>
        <v>7470.34</v>
      </c>
    </row>
    <row r="4" spans="1:14">
      <c r="A4" s="245" t="s">
        <v>123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4">
        <f t="shared" si="0"/>
        <v>0</v>
      </c>
    </row>
    <row r="5" spans="1:14">
      <c r="A5" s="251" t="s">
        <v>124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4">
        <f t="shared" si="0"/>
        <v>0</v>
      </c>
    </row>
    <row r="6" spans="1:14">
      <c r="A6" s="24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0</v>
      </c>
      <c r="F10" s="254">
        <f t="shared" si="1"/>
        <v>0</v>
      </c>
      <c r="G10" s="254">
        <f t="shared" si="1"/>
        <v>0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0</v>
      </c>
      <c r="L10" s="254">
        <f t="shared" si="1"/>
        <v>0</v>
      </c>
      <c r="M10" s="254">
        <f t="shared" si="1"/>
        <v>0</v>
      </c>
      <c r="N10" s="254">
        <f t="shared" si="1"/>
        <v>7470.34</v>
      </c>
    </row>
    <row r="12" spans="1:14">
      <c r="N12" s="255">
        <f>SUM(B10:M10)-N10</f>
        <v>0</v>
      </c>
    </row>
  </sheetData>
  <phoneticPr fontId="21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D7" sqref="D7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2800</v>
      </c>
    </row>
    <row r="5" spans="1:14">
      <c r="A5" s="245" t="s">
        <v>127</v>
      </c>
      <c r="B5" s="229">
        <v>10000</v>
      </c>
      <c r="C5" s="229">
        <v>10000</v>
      </c>
      <c r="D5" s="229">
        <v>10000</v>
      </c>
      <c r="E5" s="229"/>
      <c r="F5" s="229"/>
      <c r="G5" s="229"/>
      <c r="H5" s="229"/>
      <c r="I5" s="229"/>
      <c r="J5" s="229"/>
      <c r="K5" s="229"/>
      <c r="L5" s="229"/>
      <c r="M5" s="229"/>
      <c r="N5" s="229">
        <f>SUM(B5:M5)</f>
        <v>30000</v>
      </c>
    </row>
    <row r="6" spans="1:14">
      <c r="A6" s="245" t="s">
        <v>128</v>
      </c>
      <c r="B6" s="229">
        <v>1000</v>
      </c>
      <c r="C6" s="229">
        <v>1000</v>
      </c>
      <c r="D6" s="229">
        <v>1000</v>
      </c>
      <c r="E6" s="229"/>
      <c r="F6" s="229"/>
      <c r="G6" s="229"/>
      <c r="H6" s="229"/>
      <c r="I6" s="229"/>
      <c r="J6" s="229"/>
      <c r="K6" s="229"/>
      <c r="L6" s="229"/>
      <c r="M6" s="229"/>
      <c r="N6" s="229">
        <f>SUM(B6:M6)</f>
        <v>3000</v>
      </c>
    </row>
    <row r="7" spans="1:14">
      <c r="A7" s="257" t="s">
        <v>104</v>
      </c>
      <c r="B7" s="254">
        <f>SUM(B4:B6)</f>
        <v>12200</v>
      </c>
      <c r="C7" s="254">
        <f t="shared" ref="C7:M7" si="0">SUM(C4:C6)</f>
        <v>12600</v>
      </c>
      <c r="D7" s="254">
        <f t="shared" si="0"/>
        <v>11000</v>
      </c>
      <c r="E7" s="254">
        <f t="shared" si="0"/>
        <v>0</v>
      </c>
      <c r="F7" s="254">
        <f t="shared" si="0"/>
        <v>0</v>
      </c>
      <c r="G7" s="254">
        <f t="shared" si="0"/>
        <v>0</v>
      </c>
      <c r="H7" s="254">
        <f t="shared" si="0"/>
        <v>0</v>
      </c>
      <c r="I7" s="254">
        <f t="shared" si="0"/>
        <v>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8">
        <f>SUM(N4:N6)</f>
        <v>35800</v>
      </c>
    </row>
    <row r="9" spans="1:14">
      <c r="N9" s="255">
        <f>SUM(B7:M7)-N7</f>
        <v>0</v>
      </c>
    </row>
  </sheetData>
  <phoneticPr fontId="21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D4" sqref="D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>
        <f>36800+36800+18500+1963+762+39171.29+43240+38018.82+64205+34523.83+24700+124300.33+39927.73+21858.44+88024+22200+13132.57+28663.71+5102.1</f>
        <v>681892.81999999983</v>
      </c>
      <c r="E3" s="243"/>
      <c r="F3" s="243"/>
      <c r="G3" s="243"/>
      <c r="H3" s="243"/>
      <c r="I3" s="244"/>
      <c r="J3" s="243"/>
      <c r="K3" s="243"/>
      <c r="L3" s="243"/>
      <c r="M3" s="243"/>
      <c r="N3" s="261">
        <f>SUM(B3:M3)</f>
        <v>1959445.1999999997</v>
      </c>
    </row>
    <row r="4" spans="1:14">
      <c r="A4" s="262" t="s">
        <v>131</v>
      </c>
      <c r="B4" s="245">
        <v>30000</v>
      </c>
      <c r="C4" s="245">
        <v>30000</v>
      </c>
      <c r="D4" s="245">
        <v>30000</v>
      </c>
      <c r="E4" s="246"/>
      <c r="F4" s="245"/>
      <c r="G4" s="246"/>
      <c r="H4" s="245"/>
      <c r="I4" s="246"/>
      <c r="J4" s="245"/>
      <c r="K4" s="245"/>
      <c r="L4" s="245"/>
      <c r="M4" s="245"/>
      <c r="N4" s="261">
        <f>SUM(B4:M4)</f>
        <v>90000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711892.81999999983</v>
      </c>
      <c r="E5" s="263">
        <f t="shared" si="0"/>
        <v>0</v>
      </c>
      <c r="F5" s="263">
        <f t="shared" si="0"/>
        <v>0</v>
      </c>
      <c r="G5" s="263">
        <f t="shared" si="0"/>
        <v>0</v>
      </c>
      <c r="H5" s="263">
        <f t="shared" si="0"/>
        <v>0</v>
      </c>
      <c r="I5" s="263">
        <f t="shared" si="0"/>
        <v>0</v>
      </c>
      <c r="J5" s="263">
        <f t="shared" si="0"/>
        <v>0</v>
      </c>
      <c r="K5" s="263">
        <f t="shared" si="0"/>
        <v>0</v>
      </c>
      <c r="L5" s="263">
        <f t="shared" si="0"/>
        <v>0</v>
      </c>
      <c r="M5" s="263">
        <f t="shared" si="0"/>
        <v>0</v>
      </c>
      <c r="N5" s="263">
        <f t="shared" si="0"/>
        <v>2049445.1999999997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1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H6" sqref="H6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>SUM(B3:M3)</f>
        <v>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0</v>
      </c>
      <c r="I5" s="247">
        <f t="shared" si="0"/>
        <v>0</v>
      </c>
      <c r="J5" s="247">
        <f t="shared" si="0"/>
        <v>0</v>
      </c>
      <c r="K5" s="247">
        <f t="shared" si="0"/>
        <v>0</v>
      </c>
      <c r="L5" s="247">
        <f t="shared" si="0"/>
        <v>0</v>
      </c>
      <c r="M5" s="247">
        <f t="shared" si="0"/>
        <v>0</v>
      </c>
      <c r="N5" s="247">
        <f>SUM(N3:N4)</f>
        <v>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1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D4" sqref="D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D3">
        <f>143978.96+17181.05+1308.9+25040.77</f>
        <v>187509.67999999996</v>
      </c>
      <c r="E3" s="245"/>
      <c r="F3" s="245"/>
      <c r="G3" s="245"/>
      <c r="H3" s="245"/>
      <c r="I3" s="245"/>
      <c r="J3" s="245"/>
      <c r="K3" s="245"/>
      <c r="L3" s="245"/>
      <c r="M3" s="245"/>
      <c r="N3" s="243">
        <f>SUM(B3:M3)</f>
        <v>613072.52999999991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>SUM(B5:M5)</f>
        <v>0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187509.67999999996</v>
      </c>
      <c r="E6" s="263">
        <f t="shared" si="0"/>
        <v>0</v>
      </c>
      <c r="F6" s="263">
        <f t="shared" si="0"/>
        <v>0</v>
      </c>
      <c r="G6" s="263">
        <f t="shared" si="0"/>
        <v>0</v>
      </c>
      <c r="H6" s="263">
        <f t="shared" si="0"/>
        <v>0</v>
      </c>
      <c r="I6" s="263">
        <f t="shared" si="0"/>
        <v>0</v>
      </c>
      <c r="J6" s="263">
        <f t="shared" si="0"/>
        <v>0</v>
      </c>
      <c r="K6" s="263">
        <f t="shared" si="0"/>
        <v>0</v>
      </c>
      <c r="L6" s="263">
        <f t="shared" si="0"/>
        <v>0</v>
      </c>
      <c r="M6" s="263">
        <f t="shared" si="0"/>
        <v>0</v>
      </c>
      <c r="N6" s="263">
        <f t="shared" si="0"/>
        <v>613072.52999999991</v>
      </c>
    </row>
    <row r="8" spans="1:14">
      <c r="N8" s="255">
        <f>SUM(B6:M6)-N6</f>
        <v>0</v>
      </c>
    </row>
    <row r="9" spans="1:14" ht="15.75" hidden="1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</row>
    <row r="10" spans="1:14" ht="15.75" hidden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63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4"/>
    </row>
    <row r="14" spans="1:14" hidden="1"/>
  </sheetData>
  <mergeCells count="3">
    <mergeCell ref="A13:L13"/>
    <mergeCell ref="A9:L9"/>
    <mergeCell ref="A10:L10"/>
  </mergeCells>
  <phoneticPr fontId="21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2022-09-01T15:10:05Z</dcterms:modified>
</cp:coreProperties>
</file>