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gla\Desktop\"/>
    </mc:Choice>
  </mc:AlternateContent>
  <bookViews>
    <workbookView xWindow="-120" yWindow="-120" windowWidth="25440" windowHeight="15390" tabRatio="1000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инвентарь" sheetId="10" r:id="rId10"/>
    <sheet name="мусора" sheetId="12" r:id="rId11"/>
    <sheet name="газ" sheetId="13" r:id="rId12"/>
    <sheet name="вода" sheetId="14" r:id="rId13"/>
    <sheet name="канализация" sheetId="15" r:id="rId14"/>
    <sheet name="электроснабжение" sheetId="16" r:id="rId15"/>
    <sheet name="дор и терр" sheetId="17" r:id="rId16"/>
    <sheet name="благоустройство" sheetId="19" r:id="rId17"/>
    <sheet name="резервный фонд" sheetId="20" r:id="rId18"/>
  </sheets>
  <definedNames>
    <definedName name="_xlnm.Print_Area" localSheetId="1">'ВСЕ затраты'!$A$1:$R$48</definedName>
  </definedNames>
  <calcPr calcId="162913"/>
</workbook>
</file>

<file path=xl/calcChain.xml><?xml version="1.0" encoding="utf-8"?>
<calcChain xmlns="http://schemas.openxmlformats.org/spreadsheetml/2006/main">
  <c r="N14" i="4" l="1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B9" i="4" l="1"/>
  <c r="B9" i="19"/>
  <c r="B16" i="4"/>
  <c r="B5" i="4" l="1"/>
  <c r="B3" i="7"/>
  <c r="B3" i="9"/>
  <c r="B15" i="4"/>
  <c r="N25" i="19"/>
  <c r="N26" i="19"/>
  <c r="N27" i="19"/>
  <c r="N28" i="19"/>
  <c r="N29" i="19"/>
  <c r="N30" i="19"/>
  <c r="D30" i="2"/>
  <c r="B5" i="16"/>
  <c r="D6" i="2"/>
  <c r="D9" i="2"/>
  <c r="Q35" i="2" l="1"/>
  <c r="Q37" i="2"/>
  <c r="Q36" i="2"/>
  <c r="R44" i="2"/>
  <c r="Q44" i="2"/>
  <c r="P44" i="2"/>
  <c r="B36" i="2"/>
  <c r="R43" i="2"/>
  <c r="Q43" i="2"/>
  <c r="P43" i="2"/>
  <c r="Q39" i="2"/>
  <c r="P32" i="2"/>
  <c r="B32" i="2"/>
  <c r="Q32" i="2" s="1"/>
  <c r="R32" i="2" s="1"/>
  <c r="N25" i="16"/>
  <c r="N26" i="16"/>
  <c r="N27" i="16"/>
  <c r="N28" i="16"/>
  <c r="N29" i="16"/>
  <c r="N30" i="16"/>
  <c r="N4" i="7"/>
  <c r="N25" i="20"/>
  <c r="F65" i="20"/>
  <c r="H34" i="2" s="1"/>
  <c r="B65" i="20"/>
  <c r="D34" i="2" s="1"/>
  <c r="C65" i="20"/>
  <c r="E34" i="2" s="1"/>
  <c r="D65" i="20"/>
  <c r="K31" i="1" s="1"/>
  <c r="E65" i="20"/>
  <c r="G34" i="2" s="1"/>
  <c r="G65" i="20"/>
  <c r="I34" i="2" s="1"/>
  <c r="H65" i="20"/>
  <c r="J34" i="2" s="1"/>
  <c r="I65" i="20"/>
  <c r="K34" i="2" s="1"/>
  <c r="J65" i="20"/>
  <c r="L34" i="2" s="1"/>
  <c r="K65" i="20"/>
  <c r="M34" i="2" s="1"/>
  <c r="L65" i="20"/>
  <c r="N34" i="2" s="1"/>
  <c r="M65" i="20"/>
  <c r="O34" i="2" s="1"/>
  <c r="B38" i="17"/>
  <c r="D27" i="2" s="1"/>
  <c r="C38" i="17"/>
  <c r="E27" i="2" s="1"/>
  <c r="D38" i="17"/>
  <c r="F27" i="2" s="1"/>
  <c r="E38" i="17"/>
  <c r="G27" i="2" s="1"/>
  <c r="F38" i="17"/>
  <c r="H27" i="2" s="1"/>
  <c r="G38" i="17"/>
  <c r="I27" i="2" s="1"/>
  <c r="H38" i="17"/>
  <c r="J27" i="2" s="1"/>
  <c r="I38" i="17"/>
  <c r="K27" i="2" s="1"/>
  <c r="J38" i="17"/>
  <c r="L27" i="2" s="1"/>
  <c r="K38" i="17"/>
  <c r="M27" i="2" s="1"/>
  <c r="L38" i="17"/>
  <c r="N27" i="2" s="1"/>
  <c r="M38" i="17"/>
  <c r="O27" i="2" s="1"/>
  <c r="G1" i="4"/>
  <c r="G94" i="4" s="1"/>
  <c r="I14" i="2" s="1"/>
  <c r="I20" i="2"/>
  <c r="D21" i="2"/>
  <c r="F23" i="2"/>
  <c r="J23" i="2"/>
  <c r="N23" i="2"/>
  <c r="P31" i="2"/>
  <c r="R31" i="2" s="1"/>
  <c r="P33" i="2"/>
  <c r="Q38" i="2"/>
  <c r="P38" i="2"/>
  <c r="R38" i="2" s="1"/>
  <c r="M6" i="7"/>
  <c r="O17" i="2" s="1"/>
  <c r="N33" i="15"/>
  <c r="N34" i="15"/>
  <c r="N35" i="15"/>
  <c r="N36" i="15"/>
  <c r="O11" i="2"/>
  <c r="N54" i="19"/>
  <c r="N53" i="19"/>
  <c r="N27" i="20"/>
  <c r="N27" i="15"/>
  <c r="N49" i="19"/>
  <c r="N47" i="19"/>
  <c r="N46" i="19"/>
  <c r="N18" i="20"/>
  <c r="N17" i="20"/>
  <c r="N11" i="2"/>
  <c r="N32" i="15"/>
  <c r="N37" i="15"/>
  <c r="N11" i="15"/>
  <c r="N12" i="15"/>
  <c r="N5" i="9"/>
  <c r="K94" i="4"/>
  <c r="M14" i="2" s="1"/>
  <c r="K49" i="16"/>
  <c r="M26" i="2" s="1"/>
  <c r="N10" i="15"/>
  <c r="N13" i="15"/>
  <c r="P30" i="2"/>
  <c r="P9" i="2"/>
  <c r="J7" i="6"/>
  <c r="L16" i="2" s="1"/>
  <c r="N5" i="17"/>
  <c r="I49" i="16"/>
  <c r="K26" i="2" s="1"/>
  <c r="N23" i="15"/>
  <c r="H94" i="4"/>
  <c r="J14" i="2" s="1"/>
  <c r="P8" i="2"/>
  <c r="N9" i="15"/>
  <c r="N7" i="15"/>
  <c r="H6" i="7"/>
  <c r="J17" i="2" s="1"/>
  <c r="N5" i="20"/>
  <c r="N6" i="20"/>
  <c r="Q18" i="2"/>
  <c r="N22" i="15"/>
  <c r="N24" i="15"/>
  <c r="N25" i="15"/>
  <c r="N26" i="15"/>
  <c r="N28" i="15"/>
  <c r="N29" i="15"/>
  <c r="E49" i="16"/>
  <c r="G26" i="2" s="1"/>
  <c r="N3" i="6"/>
  <c r="B7" i="6"/>
  <c r="D16" i="2" s="1"/>
  <c r="D7" i="6"/>
  <c r="F16" i="2" s="1"/>
  <c r="F7" i="6"/>
  <c r="H16" i="2" s="1"/>
  <c r="G7" i="6"/>
  <c r="I16" i="2" s="1"/>
  <c r="H7" i="6"/>
  <c r="J16" i="2" s="1"/>
  <c r="I7" i="6"/>
  <c r="K16" i="2" s="1"/>
  <c r="K7" i="6"/>
  <c r="M16" i="2" s="1"/>
  <c r="L7" i="6"/>
  <c r="N16" i="2" s="1"/>
  <c r="M7" i="6"/>
  <c r="O16" i="2" s="1"/>
  <c r="E7" i="6"/>
  <c r="G16" i="2" s="1"/>
  <c r="D49" i="16"/>
  <c r="F26" i="2" s="1"/>
  <c r="F11" i="2"/>
  <c r="D39" i="15"/>
  <c r="F25" i="2" s="1"/>
  <c r="N6" i="17"/>
  <c r="N7" i="17"/>
  <c r="N8" i="17"/>
  <c r="N7" i="4"/>
  <c r="C7" i="6"/>
  <c r="E16" i="2" s="1"/>
  <c r="N5" i="16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6" i="20"/>
  <c r="N24" i="20"/>
  <c r="N23" i="20"/>
  <c r="N22" i="20"/>
  <c r="N21" i="20"/>
  <c r="N20" i="20"/>
  <c r="N19" i="20"/>
  <c r="N16" i="20"/>
  <c r="N15" i="20"/>
  <c r="N14" i="20"/>
  <c r="N13" i="20"/>
  <c r="N12" i="20"/>
  <c r="N10" i="20"/>
  <c r="N9" i="20"/>
  <c r="N8" i="20"/>
  <c r="N7" i="20"/>
  <c r="N4" i="20"/>
  <c r="N3" i="20"/>
  <c r="G1" i="20"/>
  <c r="M64" i="19"/>
  <c r="O29" i="2" s="1"/>
  <c r="B64" i="19"/>
  <c r="D29" i="2" s="1"/>
  <c r="D64" i="19"/>
  <c r="F29" i="2" s="1"/>
  <c r="E64" i="19"/>
  <c r="F64" i="19"/>
  <c r="H29" i="2" s="1"/>
  <c r="G64" i="19"/>
  <c r="I29" i="2" s="1"/>
  <c r="H64" i="19"/>
  <c r="J29" i="2" s="1"/>
  <c r="I64" i="19"/>
  <c r="K29" i="2" s="1"/>
  <c r="J64" i="19"/>
  <c r="L29" i="2" s="1"/>
  <c r="K64" i="19"/>
  <c r="M29" i="2" s="1"/>
  <c r="L64" i="19"/>
  <c r="N29" i="2" s="1"/>
  <c r="N63" i="19"/>
  <c r="N62" i="19"/>
  <c r="N61" i="19"/>
  <c r="N60" i="19"/>
  <c r="N59" i="19"/>
  <c r="N58" i="19"/>
  <c r="N57" i="19"/>
  <c r="N56" i="19"/>
  <c r="N55" i="19"/>
  <c r="N52" i="19"/>
  <c r="N51" i="19"/>
  <c r="N50" i="19"/>
  <c r="N48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G1" i="19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4" i="17"/>
  <c r="G1" i="17"/>
  <c r="M49" i="16"/>
  <c r="O26" i="2" s="1"/>
  <c r="L49" i="16"/>
  <c r="N26" i="2" s="1"/>
  <c r="J49" i="16"/>
  <c r="L26" i="2" s="1"/>
  <c r="G49" i="16"/>
  <c r="I26" i="2" s="1"/>
  <c r="F49" i="16"/>
  <c r="H26" i="2" s="1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B49" i="16"/>
  <c r="N9" i="16"/>
  <c r="N8" i="16"/>
  <c r="N7" i="16"/>
  <c r="N6" i="16"/>
  <c r="N4" i="16"/>
  <c r="G1" i="16"/>
  <c r="M39" i="15"/>
  <c r="O25" i="2" s="1"/>
  <c r="L39" i="15"/>
  <c r="N25" i="2" s="1"/>
  <c r="K39" i="15"/>
  <c r="M25" i="2" s="1"/>
  <c r="J39" i="15"/>
  <c r="L25" i="2" s="1"/>
  <c r="I39" i="15"/>
  <c r="K25" i="2" s="1"/>
  <c r="H39" i="15"/>
  <c r="J25" i="2" s="1"/>
  <c r="G39" i="15"/>
  <c r="I25" i="2" s="1"/>
  <c r="F39" i="15"/>
  <c r="H25" i="2" s="1"/>
  <c r="E39" i="15"/>
  <c r="G25" i="2" s="1"/>
  <c r="C39" i="15"/>
  <c r="E25" i="2" s="1"/>
  <c r="B39" i="15"/>
  <c r="D25" i="2" s="1"/>
  <c r="N38" i="15"/>
  <c r="N31" i="15"/>
  <c r="N30" i="15"/>
  <c r="N21" i="15"/>
  <c r="N20" i="15"/>
  <c r="N19" i="15"/>
  <c r="N18" i="15"/>
  <c r="N17" i="15"/>
  <c r="N16" i="15"/>
  <c r="N15" i="15"/>
  <c r="N14" i="15"/>
  <c r="N8" i="15"/>
  <c r="N6" i="15"/>
  <c r="N5" i="15"/>
  <c r="N3" i="15"/>
  <c r="G1" i="15"/>
  <c r="M31" i="14"/>
  <c r="O24" i="2" s="1"/>
  <c r="L31" i="14"/>
  <c r="N24" i="2" s="1"/>
  <c r="K31" i="14"/>
  <c r="M24" i="2" s="1"/>
  <c r="J31" i="14"/>
  <c r="L24" i="2" s="1"/>
  <c r="I31" i="14"/>
  <c r="K24" i="2" s="1"/>
  <c r="H31" i="14"/>
  <c r="J24" i="2" s="1"/>
  <c r="G31" i="14"/>
  <c r="I24" i="2" s="1"/>
  <c r="F31" i="14"/>
  <c r="H24" i="2" s="1"/>
  <c r="E31" i="14"/>
  <c r="G24" i="2" s="1"/>
  <c r="D31" i="14"/>
  <c r="F24" i="2" s="1"/>
  <c r="C31" i="14"/>
  <c r="E24" i="2" s="1"/>
  <c r="B31" i="14"/>
  <c r="D24" i="2" s="1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G1" i="14"/>
  <c r="M6" i="13"/>
  <c r="O23" i="2" s="1"/>
  <c r="L6" i="13"/>
  <c r="K6" i="13"/>
  <c r="M23" i="2" s="1"/>
  <c r="J6" i="13"/>
  <c r="L23" i="2" s="1"/>
  <c r="I6" i="13"/>
  <c r="K23" i="2" s="1"/>
  <c r="H6" i="13"/>
  <c r="G6" i="13"/>
  <c r="I23" i="2" s="1"/>
  <c r="F6" i="13"/>
  <c r="H23" i="2" s="1"/>
  <c r="E6" i="13"/>
  <c r="G23" i="2" s="1"/>
  <c r="D6" i="13"/>
  <c r="K22" i="1"/>
  <c r="C6" i="13"/>
  <c r="E23" i="2" s="1"/>
  <c r="B6" i="13"/>
  <c r="D23" i="2" s="1"/>
  <c r="N5" i="13"/>
  <c r="N4" i="13"/>
  <c r="N3" i="13"/>
  <c r="N6" i="13" s="1"/>
  <c r="G1" i="13"/>
  <c r="M10" i="12"/>
  <c r="O21" i="2" s="1"/>
  <c r="L10" i="12"/>
  <c r="N21" i="2" s="1"/>
  <c r="K10" i="12"/>
  <c r="M21" i="2" s="1"/>
  <c r="J10" i="12"/>
  <c r="L21" i="2" s="1"/>
  <c r="I10" i="12"/>
  <c r="K21" i="2" s="1"/>
  <c r="H10" i="12"/>
  <c r="J21" i="2" s="1"/>
  <c r="G10" i="12"/>
  <c r="I21" i="2" s="1"/>
  <c r="F10" i="12"/>
  <c r="H21" i="2" s="1"/>
  <c r="E10" i="12"/>
  <c r="G21" i="2" s="1"/>
  <c r="D10" i="12"/>
  <c r="F21" i="2" s="1"/>
  <c r="K20" i="1"/>
  <c r="C10" i="12"/>
  <c r="E21" i="2" s="1"/>
  <c r="B10" i="12"/>
  <c r="N9" i="12"/>
  <c r="N8" i="12"/>
  <c r="N7" i="12"/>
  <c r="N6" i="12"/>
  <c r="N5" i="12"/>
  <c r="N4" i="12"/>
  <c r="N3" i="12"/>
  <c r="G1" i="12"/>
  <c r="N21" i="1"/>
  <c r="M27" i="10"/>
  <c r="O20" i="2" s="1"/>
  <c r="L27" i="10"/>
  <c r="N20" i="2" s="1"/>
  <c r="K27" i="10"/>
  <c r="M20" i="2" s="1"/>
  <c r="J27" i="10"/>
  <c r="L20" i="2" s="1"/>
  <c r="I27" i="10"/>
  <c r="K20" i="2" s="1"/>
  <c r="H27" i="10"/>
  <c r="J20" i="2" s="1"/>
  <c r="G27" i="10"/>
  <c r="F27" i="10"/>
  <c r="H20" i="2" s="1"/>
  <c r="E27" i="10"/>
  <c r="G20" i="2" s="1"/>
  <c r="D27" i="10"/>
  <c r="F20" i="2" s="1"/>
  <c r="C27" i="10"/>
  <c r="E20" i="2" s="1"/>
  <c r="B27" i="10"/>
  <c r="D20" i="2" s="1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G1" i="10"/>
  <c r="M6" i="9"/>
  <c r="O19" i="2" s="1"/>
  <c r="K6" i="9"/>
  <c r="M19" i="2" s="1"/>
  <c r="J6" i="9"/>
  <c r="L19" i="2" s="1"/>
  <c r="I6" i="9"/>
  <c r="K19" i="2" s="1"/>
  <c r="H6" i="9"/>
  <c r="J19" i="2" s="1"/>
  <c r="G6" i="9"/>
  <c r="I19" i="2" s="1"/>
  <c r="F6" i="9"/>
  <c r="H19" i="2" s="1"/>
  <c r="E6" i="9"/>
  <c r="G19" i="2" s="1"/>
  <c r="D6" i="9"/>
  <c r="F19" i="2" s="1"/>
  <c r="C6" i="9"/>
  <c r="E19" i="2" s="1"/>
  <c r="N4" i="9"/>
  <c r="N3" i="9"/>
  <c r="G1" i="9"/>
  <c r="M5" i="8"/>
  <c r="O18" i="2" s="1"/>
  <c r="L5" i="8"/>
  <c r="N18" i="2" s="1"/>
  <c r="K5" i="8"/>
  <c r="M18" i="2" s="1"/>
  <c r="J5" i="8"/>
  <c r="L18" i="2" s="1"/>
  <c r="I5" i="8"/>
  <c r="K18" i="2" s="1"/>
  <c r="H5" i="8"/>
  <c r="J18" i="2" s="1"/>
  <c r="G5" i="8"/>
  <c r="I18" i="2" s="1"/>
  <c r="F5" i="8"/>
  <c r="H18" i="2" s="1"/>
  <c r="E5" i="8"/>
  <c r="G18" i="2" s="1"/>
  <c r="D5" i="8"/>
  <c r="F18" i="2" s="1"/>
  <c r="C5" i="8"/>
  <c r="E18" i="2" s="1"/>
  <c r="B5" i="8"/>
  <c r="D18" i="2" s="1"/>
  <c r="N4" i="8"/>
  <c r="N3" i="8"/>
  <c r="G1" i="8"/>
  <c r="L6" i="7"/>
  <c r="N17" i="2" s="1"/>
  <c r="K6" i="7"/>
  <c r="M17" i="2" s="1"/>
  <c r="J6" i="7"/>
  <c r="L17" i="2" s="1"/>
  <c r="I6" i="7"/>
  <c r="K17" i="2" s="1"/>
  <c r="G6" i="7"/>
  <c r="I17" i="2" s="1"/>
  <c r="F6" i="7"/>
  <c r="H17" i="2" s="1"/>
  <c r="E6" i="7"/>
  <c r="G17" i="2" s="1"/>
  <c r="D6" i="7"/>
  <c r="F17" i="2" s="1"/>
  <c r="C6" i="7"/>
  <c r="E17" i="2" s="1"/>
  <c r="B6" i="7"/>
  <c r="D17" i="2" s="1"/>
  <c r="G1" i="7"/>
  <c r="N6" i="6"/>
  <c r="N5" i="6"/>
  <c r="N4" i="6"/>
  <c r="G1" i="6"/>
  <c r="M10" i="5"/>
  <c r="O15" i="2" s="1"/>
  <c r="L10" i="5"/>
  <c r="N15" i="2" s="1"/>
  <c r="K10" i="5"/>
  <c r="M15" i="2" s="1"/>
  <c r="J10" i="5"/>
  <c r="L15" i="2" s="1"/>
  <c r="I10" i="5"/>
  <c r="K15" i="2" s="1"/>
  <c r="H10" i="5"/>
  <c r="J15" i="2" s="1"/>
  <c r="G10" i="5"/>
  <c r="I15" i="2" s="1"/>
  <c r="F10" i="5"/>
  <c r="H15" i="2" s="1"/>
  <c r="E10" i="5"/>
  <c r="G15" i="2" s="1"/>
  <c r="D10" i="5"/>
  <c r="F15" i="2" s="1"/>
  <c r="C10" i="5"/>
  <c r="E15" i="2" s="1"/>
  <c r="B10" i="5"/>
  <c r="D15" i="2" s="1"/>
  <c r="N8" i="5"/>
  <c r="N7" i="5"/>
  <c r="N6" i="5"/>
  <c r="N5" i="5"/>
  <c r="N4" i="5"/>
  <c r="N3" i="5"/>
  <c r="G1" i="5"/>
  <c r="M94" i="4"/>
  <c r="O14" i="2" s="1"/>
  <c r="L94" i="4"/>
  <c r="N14" i="2" s="1"/>
  <c r="J94" i="4"/>
  <c r="L14" i="2" s="1"/>
  <c r="I94" i="4"/>
  <c r="K14" i="2" s="1"/>
  <c r="F94" i="4"/>
  <c r="H14" i="2" s="1"/>
  <c r="E94" i="4"/>
  <c r="G14" i="2" s="1"/>
  <c r="C94" i="4"/>
  <c r="E14" i="2" s="1"/>
  <c r="N13" i="4"/>
  <c r="N11" i="4"/>
  <c r="N10" i="4"/>
  <c r="N9" i="4"/>
  <c r="N8" i="4"/>
  <c r="N6" i="4"/>
  <c r="N5" i="4"/>
  <c r="N4" i="4"/>
  <c r="S33" i="3"/>
  <c r="R33" i="3"/>
  <c r="Q33" i="3"/>
  <c r="P33" i="3"/>
  <c r="O33" i="3"/>
  <c r="N33" i="3"/>
  <c r="M33" i="3"/>
  <c r="L33" i="3"/>
  <c r="K33" i="3"/>
  <c r="J33" i="3"/>
  <c r="I33" i="3"/>
  <c r="H33" i="3"/>
  <c r="T32" i="3"/>
  <c r="G32" i="3"/>
  <c r="T31" i="3"/>
  <c r="G31" i="3"/>
  <c r="U31" i="3"/>
  <c r="T30" i="3"/>
  <c r="G30" i="3"/>
  <c r="T29" i="3"/>
  <c r="G29" i="3"/>
  <c r="U29" i="3"/>
  <c r="T28" i="3"/>
  <c r="G28" i="3"/>
  <c r="U28" i="3" s="1"/>
  <c r="T27" i="3"/>
  <c r="G27" i="3"/>
  <c r="T26" i="3"/>
  <c r="G26" i="3"/>
  <c r="T25" i="3"/>
  <c r="G25" i="3"/>
  <c r="T24" i="3"/>
  <c r="F24" i="3"/>
  <c r="T23" i="3"/>
  <c r="G23" i="3"/>
  <c r="U23" i="3"/>
  <c r="T22" i="3"/>
  <c r="G22" i="3"/>
  <c r="T21" i="3"/>
  <c r="G21" i="3"/>
  <c r="U21" i="3"/>
  <c r="T20" i="3"/>
  <c r="G20" i="3"/>
  <c r="U20" i="3"/>
  <c r="T19" i="3"/>
  <c r="G19" i="3"/>
  <c r="T18" i="3"/>
  <c r="G18" i="3"/>
  <c r="U18" i="3"/>
  <c r="T17" i="3"/>
  <c r="G17" i="3"/>
  <c r="U17" i="3"/>
  <c r="T16" i="3"/>
  <c r="G16" i="3"/>
  <c r="T15" i="3"/>
  <c r="G15" i="3"/>
  <c r="U15" i="3" s="1"/>
  <c r="T14" i="3"/>
  <c r="G14" i="3"/>
  <c r="T13" i="3"/>
  <c r="G13" i="3"/>
  <c r="T12" i="3"/>
  <c r="G12" i="3"/>
  <c r="F10" i="3"/>
  <c r="H9" i="3"/>
  <c r="T9" i="3" s="1"/>
  <c r="T8" i="3"/>
  <c r="T7" i="3"/>
  <c r="T6" i="3"/>
  <c r="T5" i="3"/>
  <c r="T4" i="3"/>
  <c r="T10" i="3" s="1"/>
  <c r="G4" i="3"/>
  <c r="G10" i="3"/>
  <c r="Q46" i="2"/>
  <c r="P46" i="2"/>
  <c r="R46" i="2" s="1"/>
  <c r="Q45" i="2"/>
  <c r="P45" i="2"/>
  <c r="R45" i="2" s="1"/>
  <c r="Q42" i="2"/>
  <c r="P37" i="2"/>
  <c r="Q41" i="2"/>
  <c r="P41" i="2"/>
  <c r="R41" i="2" s="1"/>
  <c r="Q40" i="2"/>
  <c r="C34" i="2"/>
  <c r="Q34" i="2" s="1"/>
  <c r="Q33" i="2"/>
  <c r="Q31" i="2"/>
  <c r="Q30" i="2"/>
  <c r="C29" i="2"/>
  <c r="Q29" i="2" s="1"/>
  <c r="Q28" i="2"/>
  <c r="C27" i="2"/>
  <c r="Q27" i="2" s="1"/>
  <c r="C26" i="2"/>
  <c r="Q26" i="2" s="1"/>
  <c r="C25" i="2"/>
  <c r="Q25" i="2" s="1"/>
  <c r="C24" i="2"/>
  <c r="Q24" i="2" s="1"/>
  <c r="C23" i="2"/>
  <c r="Q23" i="2" s="1"/>
  <c r="C22" i="2"/>
  <c r="Q22" i="2" s="1"/>
  <c r="C21" i="2"/>
  <c r="Q21" i="2" s="1"/>
  <c r="C20" i="2"/>
  <c r="Q20" i="2" s="1"/>
  <c r="C19" i="2"/>
  <c r="Q19" i="2" s="1"/>
  <c r="C17" i="2"/>
  <c r="Q17" i="2" s="1"/>
  <c r="C16" i="2"/>
  <c r="Q16" i="2" s="1"/>
  <c r="C15" i="2"/>
  <c r="Q15" i="2" s="1"/>
  <c r="C14" i="2"/>
  <c r="Q14" i="2" s="1"/>
  <c r="B11" i="2"/>
  <c r="B12" i="2" s="1"/>
  <c r="M11" i="2"/>
  <c r="L11" i="2"/>
  <c r="K11" i="2"/>
  <c r="J11" i="2"/>
  <c r="I11" i="2"/>
  <c r="H11" i="2"/>
  <c r="G11" i="2"/>
  <c r="E11" i="2"/>
  <c r="D11" i="2"/>
  <c r="Q10" i="2"/>
  <c r="P10" i="2"/>
  <c r="C9" i="2"/>
  <c r="Q9" i="2"/>
  <c r="P7" i="2"/>
  <c r="C7" i="2"/>
  <c r="Q7" i="2" s="1"/>
  <c r="C6" i="2"/>
  <c r="Q6" i="2"/>
  <c r="Q11" i="2" s="1"/>
  <c r="Q3" i="2"/>
  <c r="P3" i="2"/>
  <c r="T32" i="1"/>
  <c r="S32" i="1"/>
  <c r="R32" i="1"/>
  <c r="Q32" i="1"/>
  <c r="P32" i="1"/>
  <c r="O32" i="1"/>
  <c r="M31" i="1"/>
  <c r="J31" i="1"/>
  <c r="G31" i="1"/>
  <c r="V31" i="1"/>
  <c r="N30" i="1"/>
  <c r="M30" i="1"/>
  <c r="L30" i="1"/>
  <c r="K30" i="1"/>
  <c r="J30" i="1"/>
  <c r="I30" i="1"/>
  <c r="U30" i="1" s="1"/>
  <c r="G30" i="1"/>
  <c r="V30" i="1"/>
  <c r="W30" i="1" s="1"/>
  <c r="G29" i="1"/>
  <c r="V29" i="1"/>
  <c r="L28" i="1"/>
  <c r="I28" i="1"/>
  <c r="G28" i="1"/>
  <c r="V28" i="1"/>
  <c r="J28" i="1"/>
  <c r="K28" i="1"/>
  <c r="M28" i="1"/>
  <c r="N27" i="1"/>
  <c r="M27" i="1"/>
  <c r="L27" i="1"/>
  <c r="K27" i="1"/>
  <c r="J27" i="1"/>
  <c r="I27" i="1"/>
  <c r="U27" i="1"/>
  <c r="G27" i="1"/>
  <c r="V27" i="1"/>
  <c r="N26" i="1"/>
  <c r="M26" i="1"/>
  <c r="G26" i="1"/>
  <c r="V26" i="1"/>
  <c r="N25" i="1"/>
  <c r="M25" i="1"/>
  <c r="L25" i="1"/>
  <c r="K25" i="1"/>
  <c r="J25" i="1"/>
  <c r="I25" i="1"/>
  <c r="U25" i="1"/>
  <c r="G25" i="1"/>
  <c r="V25" i="1" s="1"/>
  <c r="N24" i="1"/>
  <c r="M24" i="1"/>
  <c r="L24" i="1"/>
  <c r="K24" i="1"/>
  <c r="J24" i="1"/>
  <c r="I24" i="1"/>
  <c r="U24" i="1"/>
  <c r="F24" i="1"/>
  <c r="V23" i="1"/>
  <c r="I23" i="1"/>
  <c r="G23" i="1"/>
  <c r="N22" i="1"/>
  <c r="M22" i="1"/>
  <c r="I22" i="1"/>
  <c r="G22" i="1"/>
  <c r="V22" i="1"/>
  <c r="L21" i="1"/>
  <c r="I21" i="1"/>
  <c r="G21" i="1"/>
  <c r="V21" i="1"/>
  <c r="N20" i="1"/>
  <c r="I20" i="1"/>
  <c r="G20" i="1"/>
  <c r="V20" i="1"/>
  <c r="N19" i="1"/>
  <c r="K19" i="1"/>
  <c r="G19" i="1"/>
  <c r="V19" i="1" s="1"/>
  <c r="N18" i="1"/>
  <c r="M18" i="1"/>
  <c r="L18" i="1"/>
  <c r="K18" i="1"/>
  <c r="G18" i="1"/>
  <c r="V18" i="1" s="1"/>
  <c r="V17" i="1"/>
  <c r="N17" i="1"/>
  <c r="M17" i="1"/>
  <c r="L17" i="1"/>
  <c r="K17" i="1"/>
  <c r="J17" i="1"/>
  <c r="I17" i="1"/>
  <c r="G17" i="1"/>
  <c r="V16" i="1"/>
  <c r="G16" i="1"/>
  <c r="N15" i="1"/>
  <c r="M15" i="1"/>
  <c r="L15" i="1"/>
  <c r="K15" i="1"/>
  <c r="J15" i="1"/>
  <c r="I15" i="1"/>
  <c r="U15" i="1"/>
  <c r="G15" i="1"/>
  <c r="V15" i="1"/>
  <c r="W15" i="1" s="1"/>
  <c r="N14" i="1"/>
  <c r="L14" i="1"/>
  <c r="K14" i="1"/>
  <c r="G14" i="1"/>
  <c r="V14" i="1"/>
  <c r="N13" i="1"/>
  <c r="M13" i="1"/>
  <c r="L13" i="1"/>
  <c r="K13" i="1"/>
  <c r="J13" i="1"/>
  <c r="I13" i="1"/>
  <c r="G13" i="1"/>
  <c r="V13" i="1" s="1"/>
  <c r="N12" i="1"/>
  <c r="N16" i="1"/>
  <c r="M12" i="1"/>
  <c r="L12" i="1"/>
  <c r="K12" i="1"/>
  <c r="K32" i="1" s="1"/>
  <c r="J12" i="1"/>
  <c r="I12" i="1"/>
  <c r="G12" i="1"/>
  <c r="V12" i="1" s="1"/>
  <c r="N10" i="1"/>
  <c r="M10" i="1"/>
  <c r="L10" i="1"/>
  <c r="K10" i="1"/>
  <c r="J10" i="1"/>
  <c r="H10" i="1"/>
  <c r="F10" i="1"/>
  <c r="V9" i="1"/>
  <c r="I9" i="1"/>
  <c r="U9" i="1"/>
  <c r="U8" i="1"/>
  <c r="I7" i="1"/>
  <c r="U7" i="1"/>
  <c r="W7" i="1" s="1"/>
  <c r="G7" i="1"/>
  <c r="V7" i="1"/>
  <c r="U6" i="1"/>
  <c r="U5" i="1"/>
  <c r="W5" i="1" s="1"/>
  <c r="G5" i="1"/>
  <c r="V5" i="1"/>
  <c r="N10" i="5"/>
  <c r="N12" i="5" s="1"/>
  <c r="M23" i="1"/>
  <c r="L26" i="1"/>
  <c r="L23" i="1"/>
  <c r="L20" i="1"/>
  <c r="K29" i="1"/>
  <c r="K26" i="1"/>
  <c r="L31" i="1"/>
  <c r="U14" i="3"/>
  <c r="U19" i="3"/>
  <c r="U26" i="3"/>
  <c r="U12" i="3"/>
  <c r="W9" i="1"/>
  <c r="U22" i="3"/>
  <c r="U27" i="3"/>
  <c r="U32" i="3"/>
  <c r="J19" i="1"/>
  <c r="W25" i="1"/>
  <c r="G10" i="1"/>
  <c r="V10" i="1" s="1"/>
  <c r="F32" i="1"/>
  <c r="G24" i="1"/>
  <c r="V24" i="1" s="1"/>
  <c r="W24" i="1" s="1"/>
  <c r="H10" i="3"/>
  <c r="B6" i="9"/>
  <c r="D19" i="2" s="1"/>
  <c r="N3" i="7"/>
  <c r="G32" i="1"/>
  <c r="V32" i="1" s="1"/>
  <c r="N5" i="8"/>
  <c r="M21" i="1"/>
  <c r="J22" i="1"/>
  <c r="U13" i="3"/>
  <c r="T33" i="3"/>
  <c r="F33" i="3"/>
  <c r="G24" i="3"/>
  <c r="U24" i="3" s="1"/>
  <c r="K21" i="1"/>
  <c r="J23" i="1"/>
  <c r="W27" i="1"/>
  <c r="N12" i="4"/>
  <c r="B94" i="4"/>
  <c r="D14" i="2" s="1"/>
  <c r="M29" i="1"/>
  <c r="I10" i="1"/>
  <c r="U10" i="1"/>
  <c r="W10" i="1"/>
  <c r="C11" i="2"/>
  <c r="U16" i="3"/>
  <c r="J14" i="1"/>
  <c r="N31" i="1"/>
  <c r="G33" i="3"/>
  <c r="N38" i="17" l="1"/>
  <c r="N40" i="17" s="1"/>
  <c r="R37" i="2"/>
  <c r="I19" i="1"/>
  <c r="I32" i="1"/>
  <c r="I14" i="1"/>
  <c r="I16" i="1"/>
  <c r="R7" i="2"/>
  <c r="R10" i="2"/>
  <c r="R9" i="2"/>
  <c r="M36" i="2"/>
  <c r="O36" i="2"/>
  <c r="L36" i="2"/>
  <c r="P39" i="2"/>
  <c r="R39" i="2" s="1"/>
  <c r="G36" i="2"/>
  <c r="J36" i="2"/>
  <c r="E36" i="2"/>
  <c r="R30" i="2"/>
  <c r="I36" i="2"/>
  <c r="R33" i="2"/>
  <c r="D36" i="2"/>
  <c r="F36" i="2"/>
  <c r="P23" i="2"/>
  <c r="R23" i="2" s="1"/>
  <c r="H36" i="2"/>
  <c r="B35" i="2"/>
  <c r="B47" i="2" s="1"/>
  <c r="Q47" i="2" s="1"/>
  <c r="C35" i="2"/>
  <c r="N27" i="10"/>
  <c r="N29" i="10" s="1"/>
  <c r="M19" i="1"/>
  <c r="L19" i="1"/>
  <c r="K36" i="2"/>
  <c r="F34" i="2"/>
  <c r="P34" i="2" s="1"/>
  <c r="R34" i="2" s="1"/>
  <c r="I31" i="1"/>
  <c r="U31" i="1" s="1"/>
  <c r="W31" i="1" s="1"/>
  <c r="N29" i="1"/>
  <c r="I29" i="1"/>
  <c r="N28" i="1"/>
  <c r="N23" i="1"/>
  <c r="U23" i="1" s="1"/>
  <c r="W23" i="1" s="1"/>
  <c r="N31" i="14"/>
  <c r="N33" i="14" s="1"/>
  <c r="K23" i="1"/>
  <c r="N8" i="13"/>
  <c r="L22" i="1"/>
  <c r="U22" i="1" s="1"/>
  <c r="W22" i="1" s="1"/>
  <c r="P21" i="2"/>
  <c r="R21" i="2" s="1"/>
  <c r="J20" i="1"/>
  <c r="U20" i="1" s="1"/>
  <c r="W20" i="1" s="1"/>
  <c r="M20" i="1"/>
  <c r="M32" i="1" s="1"/>
  <c r="K35" i="2"/>
  <c r="J21" i="1"/>
  <c r="U21" i="1" s="1"/>
  <c r="W21" i="1" s="1"/>
  <c r="L35" i="2"/>
  <c r="U17" i="1"/>
  <c r="N7" i="8"/>
  <c r="J16" i="1"/>
  <c r="K16" i="1"/>
  <c r="P17" i="2"/>
  <c r="R17" i="2" s="1"/>
  <c r="L16" i="1"/>
  <c r="O35" i="2"/>
  <c r="O47" i="2" s="1"/>
  <c r="M14" i="1"/>
  <c r="U14" i="1" s="1"/>
  <c r="W14" i="1" s="1"/>
  <c r="J32" i="1"/>
  <c r="L32" i="1"/>
  <c r="N94" i="4"/>
  <c r="H35" i="2"/>
  <c r="D26" i="2"/>
  <c r="D35" i="2" s="1"/>
  <c r="I26" i="1"/>
  <c r="N6" i="9"/>
  <c r="P11" i="2"/>
  <c r="R11" i="2" s="1"/>
  <c r="I35" i="2"/>
  <c r="I47" i="2" s="1"/>
  <c r="M35" i="2"/>
  <c r="U13" i="1"/>
  <c r="W17" i="1"/>
  <c r="U12" i="1"/>
  <c r="W13" i="1"/>
  <c r="U28" i="1"/>
  <c r="W28" i="1" s="1"/>
  <c r="P25" i="2"/>
  <c r="R25" i="2" s="1"/>
  <c r="P20" i="2"/>
  <c r="R20" i="2" s="1"/>
  <c r="L29" i="1"/>
  <c r="G29" i="2"/>
  <c r="G35" i="2" s="1"/>
  <c r="P16" i="2"/>
  <c r="R16" i="2" s="1"/>
  <c r="J18" i="1"/>
  <c r="I18" i="1"/>
  <c r="N10" i="16"/>
  <c r="M16" i="1"/>
  <c r="L6" i="9"/>
  <c r="N19" i="2" s="1"/>
  <c r="N35" i="2" s="1"/>
  <c r="P22" i="2"/>
  <c r="R22" i="2" s="1"/>
  <c r="P24" i="2"/>
  <c r="R24" i="2" s="1"/>
  <c r="N3" i="19"/>
  <c r="N64" i="19" s="1"/>
  <c r="N66" i="19" s="1"/>
  <c r="C64" i="19"/>
  <c r="N7" i="6"/>
  <c r="N9" i="6" s="1"/>
  <c r="N31" i="16"/>
  <c r="H49" i="16"/>
  <c r="J26" i="2" s="1"/>
  <c r="J35" i="2" s="1"/>
  <c r="N36" i="2"/>
  <c r="P27" i="2"/>
  <c r="R27" i="2" s="1"/>
  <c r="P42" i="2"/>
  <c r="R42" i="2" s="1"/>
  <c r="P6" i="2"/>
  <c r="R6" i="2" s="1"/>
  <c r="P15" i="2"/>
  <c r="R15" i="2" s="1"/>
  <c r="N5" i="7"/>
  <c r="N6" i="7" s="1"/>
  <c r="N8" i="7" s="1"/>
  <c r="P18" i="2"/>
  <c r="R18" i="2" s="1"/>
  <c r="U25" i="3"/>
  <c r="U33" i="3" s="1"/>
  <c r="U30" i="3"/>
  <c r="D94" i="4"/>
  <c r="F14" i="2" s="1"/>
  <c r="N10" i="12"/>
  <c r="N12" i="12" s="1"/>
  <c r="N4" i="15"/>
  <c r="N39" i="15" s="1"/>
  <c r="N41" i="15" s="1"/>
  <c r="C49" i="16"/>
  <c r="P40" i="2"/>
  <c r="R40" i="2" s="1"/>
  <c r="P28" i="2"/>
  <c r="R28" i="2" s="1"/>
  <c r="N11" i="20"/>
  <c r="N65" i="20" s="1"/>
  <c r="N67" i="20" s="1"/>
  <c r="U19" i="1" l="1"/>
  <c r="W19" i="1" s="1"/>
  <c r="G47" i="2"/>
  <c r="M47" i="2"/>
  <c r="P36" i="2"/>
  <c r="J47" i="2"/>
  <c r="H47" i="2"/>
  <c r="L47" i="2"/>
  <c r="D47" i="2"/>
  <c r="R36" i="2"/>
  <c r="F35" i="2"/>
  <c r="F47" i="2" s="1"/>
  <c r="K47" i="2"/>
  <c r="N49" i="16"/>
  <c r="N51" i="16" s="1"/>
  <c r="N32" i="1"/>
  <c r="U18" i="1"/>
  <c r="W18" i="1" s="1"/>
  <c r="U16" i="1"/>
  <c r="W16" i="1" s="1"/>
  <c r="U32" i="1"/>
  <c r="W12" i="1"/>
  <c r="W32" i="1" s="1"/>
  <c r="E26" i="2"/>
  <c r="P26" i="2" s="1"/>
  <c r="R26" i="2" s="1"/>
  <c r="J26" i="1"/>
  <c r="U26" i="1" s="1"/>
  <c r="W26" i="1" s="1"/>
  <c r="E29" i="2"/>
  <c r="P29" i="2" s="1"/>
  <c r="R29" i="2" s="1"/>
  <c r="J29" i="1"/>
  <c r="U29" i="1" s="1"/>
  <c r="W29" i="1" s="1"/>
  <c r="N47" i="2"/>
  <c r="P14" i="2"/>
  <c r="N8" i="9"/>
  <c r="N95" i="4"/>
  <c r="P19" i="2"/>
  <c r="R19" i="2" s="1"/>
  <c r="E35" i="2" l="1"/>
  <c r="E47" i="2" s="1"/>
  <c r="P35" i="2"/>
  <c r="P47" i="2" s="1"/>
  <c r="R14" i="2"/>
  <c r="R35" i="2" s="1"/>
  <c r="R47" i="2" s="1"/>
</calcChain>
</file>

<file path=xl/sharedStrings.xml><?xml version="1.0" encoding="utf-8"?>
<sst xmlns="http://schemas.openxmlformats.org/spreadsheetml/2006/main" count="470" uniqueCount="172">
  <si>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</si>
  <si>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</si>
  <si>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</si>
  <si>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</si>
  <si>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</si>
  <si>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</si>
  <si>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</si>
  <si>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</si>
  <si>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</si>
  <si>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</si>
  <si>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</si>
  <si>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</si>
  <si>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</si>
  <si>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</si>
  <si>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</si>
  <si>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</si>
  <si>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</si>
  <si>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</si>
  <si>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</si>
  <si>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</si>
  <si>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</si>
  <si>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</si>
  <si>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</si>
  <si>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</si>
  <si>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</si>
  <si>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</si>
  <si>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</si>
  <si>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</si>
  <si>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</si>
  <si>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</si>
  <si>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</si>
  <si>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</si>
  <si>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</si>
  <si>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</si>
  <si>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</si>
  <si>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</si>
  <si>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</si>
  <si>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</si>
  <si>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</si>
  <si>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</si>
  <si>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</si>
  <si>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</si>
  <si>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</si>
  <si>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</si>
  <si>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</si>
  <si>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</si>
  <si>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</si>
  <si>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</si>
  <si>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</si>
  <si>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</si>
  <si>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</si>
  <si>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</si>
  <si>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</si>
  <si>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</si>
  <si>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</si>
  <si>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</si>
  <si>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</si>
  <si>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</si>
  <si>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</si>
  <si>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</si>
  <si>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</si>
  <si>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</si>
  <si>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</si>
  <si>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</si>
  <si>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</si>
  <si>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</si>
  <si>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</si>
  <si>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</si>
  <si>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</si>
  <si>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</si>
  <si>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</si>
  <si>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</si>
  <si>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</si>
  <si>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</si>
  <si>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Оформление земли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</si>
  <si>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</si>
  <si>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</si>
  <si>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</si>
  <si>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</si>
  <si>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</si>
  <si>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</si>
  <si>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</si>
  <si>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</si>
  <si>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</si>
  <si>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</si>
  <si>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</si>
  <si>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</si>
  <si>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</si>
  <si>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</si>
  <si>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</si>
  <si>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</si>
  <si>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</si>
  <si>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</si>
  <si>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</si>
  <si>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</si>
  <si>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</si>
  <si>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</si>
  <si>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</si>
  <si>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</si>
  <si>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</si>
  <si>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</si>
  <si>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</si>
  <si>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</si>
  <si>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</si>
  <si>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</si>
  <si>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</si>
  <si>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</si>
  <si>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</si>
  <si>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Обновление 1С</t>
  </si>
  <si>
    <t>Сайт</t>
  </si>
  <si>
    <t>СБИС отчетность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</si>
  <si>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</si>
  <si>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</si>
  <si>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</si>
  <si>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</si>
  <si>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</si>
  <si>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</si>
  <si>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</si>
  <si>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</si>
  <si>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Пени, штрафы</t>
  </si>
  <si>
    <t>Приобретение инструментов и хоз инвентаря</t>
  </si>
  <si>
    <t>ИТОГО:</t>
  </si>
  <si>
    <t>мусор</t>
  </si>
  <si>
    <t>ветки</t>
  </si>
  <si>
    <t>Содержание сетей канализации</t>
  </si>
  <si>
    <t>Откачка МТК</t>
  </si>
  <si>
    <t>илосос</t>
  </si>
  <si>
    <t>Электроэнергия на общие нужды</t>
  </si>
  <si>
    <t>Возмещение затрат на эл.эн.</t>
  </si>
  <si>
    <t xml:space="preserve">Благоустройство территории </t>
  </si>
  <si>
    <t>Бензин АИ 92</t>
  </si>
  <si>
    <t>Бензин АИ 95</t>
  </si>
  <si>
    <t>Дт</t>
  </si>
  <si>
    <t>Резервный фонд</t>
  </si>
  <si>
    <t>рег.оператор</t>
  </si>
  <si>
    <t>УСН</t>
  </si>
  <si>
    <t>водный налог</t>
  </si>
  <si>
    <t>Дизель</t>
  </si>
  <si>
    <t>анализ воды</t>
  </si>
  <si>
    <t>Яндекс-диск</t>
  </si>
  <si>
    <t>2023-2024гг.</t>
  </si>
  <si>
    <t>Главный бухгалтер</t>
  </si>
  <si>
    <t>Водоподготовка</t>
  </si>
  <si>
    <t>Реконструкция дет.площадки д/малышей</t>
  </si>
  <si>
    <t>Тампонаж скважин</t>
  </si>
  <si>
    <t>Частотник на ВЗУ</t>
  </si>
  <si>
    <t>Подключение скважины</t>
  </si>
  <si>
    <t>Премия ревизору</t>
  </si>
  <si>
    <t>Социальн. Налоги на премию ревизора</t>
  </si>
  <si>
    <t>Асфальт на Парковой от 3 КПП до перекр. С Тенистой</t>
  </si>
  <si>
    <t>Щебень</t>
  </si>
  <si>
    <t>Доставка</t>
  </si>
  <si>
    <t>Холодный асфальт</t>
  </si>
  <si>
    <t>Урны д/собачьих площадок</t>
  </si>
  <si>
    <t>Ремонт и з/ч д/Ларгуса</t>
  </si>
  <si>
    <t>Нотариус</t>
  </si>
  <si>
    <t>Объявления о приеме на работу</t>
  </si>
  <si>
    <t>2 моб.телефона, чехлы,защитные стекла</t>
  </si>
  <si>
    <t>ремонт камеры трактора</t>
  </si>
  <si>
    <t>пескобетон</t>
  </si>
  <si>
    <t>катушка, храповик</t>
  </si>
  <si>
    <t>лопаты, круги, мешки</t>
  </si>
  <si>
    <t>семена</t>
  </si>
  <si>
    <t>леска д/триммера</t>
  </si>
  <si>
    <t>кран + подводка</t>
  </si>
  <si>
    <t>картриджи</t>
  </si>
  <si>
    <t>крепеж д/унитаза</t>
  </si>
  <si>
    <t>биты</t>
  </si>
  <si>
    <t>лента сигнальная</t>
  </si>
  <si>
    <t>перчатки</t>
  </si>
  <si>
    <t>болгарка</t>
  </si>
  <si>
    <t>Исполнение финансового плана ТСН "КП "Согласие" за 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</si>
</sst>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 x14ac:knownFonts="1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color indexed="10"/>
      <name val="Arial Cy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6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0" fontId="11" fillId="0" borderId="10" xfId="0" applyFont="1" applyBorder="1" applyAlignment="1">
      <alignment wrapText="1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11" fillId="2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164" fontId="9" fillId="7" borderId="10" xfId="2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164" fontId="9" fillId="5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2" applyNumberFormat="1" applyFont="1" applyAlignment="1">
      <alignment horizontal="center"/>
    </xf>
    <xf numFmtId="164" fontId="20" fillId="0" borderId="0" xfId="2" applyNumberFormat="1" applyFont="1"/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2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ont="1" applyFill="1" applyBorder="1" applyAlignment="1">
      <alignment wrapText="1"/>
    </xf>
    <xf numFmtId="0" fontId="3" fillId="0" borderId="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3" fillId="0" borderId="7" xfId="1" applyNumberFormat="1" applyFont="1" applyBorder="1" applyAlignment="1">
      <alignment wrapText="1"/>
    </xf>
    <xf numFmtId="3" fontId="3" fillId="0" borderId="14" xfId="1" applyNumberFormat="1" applyFont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5" xfId="1" applyFont="1" applyBorder="1"/>
    <xf numFmtId="0" fontId="3" fillId="0" borderId="14" xfId="1" applyFont="1" applyBorder="1"/>
    <xf numFmtId="0" fontId="3" fillId="0" borderId="8" xfId="1" applyFont="1" applyBorder="1"/>
    <xf numFmtId="0" fontId="3" fillId="0" borderId="13" xfId="1" applyFont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 applyFont="1"/>
    <xf numFmtId="0" fontId="3" fillId="0" borderId="8" xfId="1" applyFont="1" applyBorder="1" applyAlignment="1">
      <alignment vertical="center"/>
    </xf>
    <xf numFmtId="0" fontId="29" fillId="0" borderId="8" xfId="1" applyFont="1" applyBorder="1" applyAlignment="1">
      <alignment horizont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Font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28" fillId="0" borderId="5" xfId="1" applyFont="1" applyBorder="1"/>
    <xf numFmtId="0" fontId="3" fillId="0" borderId="7" xfId="1" applyFont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Font="1" applyBorder="1"/>
    <xf numFmtId="0" fontId="28" fillId="8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17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/>
    <xf numFmtId="0" fontId="3" fillId="0" borderId="1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1" fillId="0" borderId="8" xfId="0" applyFont="1" applyBorder="1" applyAlignment="1">
      <alignment horizontal="center"/>
    </xf>
    <xf numFmtId="0" fontId="28" fillId="8" borderId="14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Font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4" xfId="2" applyNumberFormat="1" applyFont="1" applyBorder="1"/>
    <xf numFmtId="0" fontId="3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164" fontId="3" fillId="0" borderId="5" xfId="2" applyNumberFormat="1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4" fontId="29" fillId="0" borderId="13" xfId="2" applyNumberFormat="1" applyFont="1" applyBorder="1" applyAlignment="1">
      <alignment horizontal="center"/>
    </xf>
    <xf numFmtId="164" fontId="32" fillId="0" borderId="0" xfId="2" applyNumberFormat="1" applyFont="1" applyFill="1"/>
    <xf numFmtId="164" fontId="33" fillId="2" borderId="10" xfId="2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28" fillId="14" borderId="1" xfId="1" applyFont="1" applyFill="1" applyBorder="1"/>
    <xf numFmtId="164" fontId="34" fillId="0" borderId="13" xfId="2" applyNumberFormat="1" applyFont="1" applyBorder="1" applyAlignment="1">
      <alignment horizontal="center"/>
    </xf>
    <xf numFmtId="164" fontId="3" fillId="0" borderId="0" xfId="2" applyNumberFormat="1" applyFont="1"/>
    <xf numFmtId="164" fontId="3" fillId="0" borderId="3" xfId="2" applyNumberFormat="1" applyFont="1" applyBorder="1"/>
    <xf numFmtId="164" fontId="28" fillId="8" borderId="5" xfId="2" applyNumberFormat="1" applyFont="1" applyFill="1" applyBorder="1"/>
    <xf numFmtId="0" fontId="3" fillId="0" borderId="5" xfId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164" fontId="9" fillId="16" borderId="5" xfId="2" applyNumberFormat="1" applyFont="1" applyFill="1" applyBorder="1" applyAlignment="1">
      <alignment horizontal="center"/>
    </xf>
    <xf numFmtId="43" fontId="3" fillId="0" borderId="8" xfId="2" applyFont="1" applyBorder="1"/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/>
    <xf numFmtId="0" fontId="11" fillId="0" borderId="18" xfId="0" applyFont="1" applyBorder="1"/>
    <xf numFmtId="0" fontId="11" fillId="0" borderId="21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selection activeCell="Z20" sqref="Z20:Z21"/>
    </sheetView>
  </sheetViews>
  <sheetFormatPr defaultRowHeight="15" x14ac:dyDescent="0.2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 x14ac:dyDescent="0.25"/>
    <row r="2" spans="1:23" ht="21" customHeight="1" x14ac:dyDescent="0.25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 x14ac:dyDescent="0.3">
      <c r="A3" s="339" t="s">
        <v>1</v>
      </c>
      <c r="B3" s="340"/>
      <c r="C3" s="340"/>
      <c r="D3" s="340"/>
      <c r="E3" s="341"/>
      <c r="F3" s="322" t="s">
        <v>2</v>
      </c>
      <c r="G3" s="322" t="s">
        <v>2</v>
      </c>
      <c r="H3" s="10" t="s">
        <v>3</v>
      </c>
      <c r="I3" s="320" t="s">
        <v>4</v>
      </c>
      <c r="J3" s="320" t="s">
        <v>5</v>
      </c>
      <c r="K3" s="320" t="s">
        <v>6</v>
      </c>
      <c r="L3" s="320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22" t="s">
        <v>10</v>
      </c>
      <c r="V3" s="322" t="s">
        <v>11</v>
      </c>
      <c r="W3" s="332" t="s">
        <v>12</v>
      </c>
    </row>
    <row r="4" spans="1:23" ht="0.75" customHeight="1" x14ac:dyDescent="0.25">
      <c r="A4" s="13"/>
      <c r="B4" s="14"/>
      <c r="C4" s="14"/>
      <c r="D4" s="14"/>
      <c r="E4" s="14"/>
      <c r="F4" s="323"/>
      <c r="G4" s="323"/>
      <c r="H4" s="15" t="s">
        <v>13</v>
      </c>
      <c r="I4" s="321"/>
      <c r="J4" s="321"/>
      <c r="K4" s="321"/>
      <c r="L4" s="321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23"/>
      <c r="V4" s="331"/>
      <c r="W4" s="333"/>
    </row>
    <row r="5" spans="1:23" ht="15.75" x14ac:dyDescent="0.2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 x14ac:dyDescent="0.2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 x14ac:dyDescent="0.2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 x14ac:dyDescent="0.2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 x14ac:dyDescent="0.2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 x14ac:dyDescent="0.25">
      <c r="A10" s="334" t="s">
        <v>25</v>
      </c>
      <c r="B10" s="335"/>
      <c r="C10" s="335"/>
      <c r="D10" s="335"/>
      <c r="E10" s="336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 x14ac:dyDescent="0.3">
      <c r="A11" s="337" t="s">
        <v>26</v>
      </c>
      <c r="B11" s="338"/>
      <c r="C11" s="338"/>
      <c r="D11" s="338"/>
      <c r="E11" s="338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 x14ac:dyDescent="0.2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>'общехоз расходы'!B76</f>
        <v>0</v>
      </c>
      <c r="J12" s="73">
        <f>'общехоз расходы'!C76</f>
        <v>0</v>
      </c>
      <c r="K12" s="73">
        <f>'общехоз расходы'!D76</f>
        <v>0</v>
      </c>
      <c r="L12" s="73">
        <f>'общехоз расходы'!E76</f>
        <v>0</v>
      </c>
      <c r="M12" s="73">
        <f>'общехоз расходы'!F76</f>
        <v>0</v>
      </c>
      <c r="N12" s="73">
        <f>'общехоз расходы'!G76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 x14ac:dyDescent="0.2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>'программ обеспечение'!B10</f>
        <v>0</v>
      </c>
      <c r="J13" s="76">
        <f>'программ обеспечение'!C10</f>
        <v>0</v>
      </c>
      <c r="K13" s="76">
        <f>'программ обеспечение'!D10</f>
        <v>0</v>
      </c>
      <c r="L13" s="76">
        <f>'программ обеспечение'!E10</f>
        <v>0</v>
      </c>
      <c r="M13" s="76">
        <f>'программ обеспечение'!F10</f>
        <v>0</v>
      </c>
      <c r="N13" s="76">
        <f>'программ обеспечение'!G10</f>
        <v>0</v>
      </c>
      <c r="O13" s="60"/>
      <c r="P13" s="60"/>
      <c r="Q13" s="60"/>
      <c r="R13" s="60"/>
      <c r="S13" s="61"/>
      <c r="T13" s="61"/>
      <c r="U13" s="29">
        <f t="shared" si="0"/>
        <v>0</v>
      </c>
      <c r="V13" s="30">
        <f t="shared" si="3"/>
        <v>80000</v>
      </c>
      <c r="W13" s="74">
        <f t="shared" si="4"/>
        <v>80000</v>
      </c>
    </row>
    <row r="14" spans="1:23" ht="15.75" x14ac:dyDescent="0.2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>'услуги связи'!B7</f>
        <v>6700</v>
      </c>
      <c r="J14" s="73">
        <f>'услуги связи'!C7</f>
        <v>0</v>
      </c>
      <c r="K14" s="73">
        <f>'услуги связи'!D7</f>
        <v>0</v>
      </c>
      <c r="L14" s="73">
        <f>'услуги связи'!E7</f>
        <v>0</v>
      </c>
      <c r="M14" s="73">
        <f>'услуги связи'!F7</f>
        <v>0</v>
      </c>
      <c r="N14" s="73">
        <f>'услуги связи'!G7</f>
        <v>0</v>
      </c>
      <c r="O14" s="27"/>
      <c r="P14" s="27"/>
      <c r="Q14" s="27"/>
      <c r="R14" s="27"/>
      <c r="S14" s="28"/>
      <c r="T14" s="28"/>
      <c r="U14" s="29">
        <f t="shared" si="0"/>
        <v>6700</v>
      </c>
      <c r="V14" s="30">
        <f t="shared" si="3"/>
        <v>70000</v>
      </c>
      <c r="W14" s="74">
        <f t="shared" si="4"/>
        <v>63300</v>
      </c>
    </row>
    <row r="15" spans="1:23" ht="15.75" x14ac:dyDescent="0.2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>#REF!</f>
        <v>#REF!</v>
      </c>
      <c r="J15" s="76" t="e">
        <f>#REF!</f>
        <v>#REF!</v>
      </c>
      <c r="K15" s="76" t="e">
        <f>#REF!</f>
        <v>#REF!</v>
      </c>
      <c r="L15" s="76" t="e">
        <f>#REF!</f>
        <v>#REF!</v>
      </c>
      <c r="M15" s="76">
        <f>'программ обеспечение'!F12</f>
        <v>0</v>
      </c>
      <c r="N15" s="76">
        <f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 x14ac:dyDescent="0.2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>'з пл'!B6</f>
        <v>657200.37999999989</v>
      </c>
      <c r="J16" s="76">
        <f>'з пл'!C6</f>
        <v>0</v>
      </c>
      <c r="K16" s="76">
        <f>'з пл'!D6</f>
        <v>0</v>
      </c>
      <c r="L16" s="76">
        <f>'з пл'!E6</f>
        <v>0</v>
      </c>
      <c r="M16" s="76">
        <f>'з пл'!F6</f>
        <v>0</v>
      </c>
      <c r="N16" s="76">
        <f>'з пл'!G6</f>
        <v>0</v>
      </c>
      <c r="O16" s="60"/>
      <c r="P16" s="60"/>
      <c r="Q16" s="60"/>
      <c r="R16" s="60"/>
      <c r="S16" s="61"/>
      <c r="T16" s="61"/>
      <c r="U16" s="29">
        <f t="shared" si="0"/>
        <v>657200.37999999989</v>
      </c>
      <c r="V16" s="30">
        <f t="shared" si="3"/>
        <v>3945000</v>
      </c>
      <c r="W16" s="74">
        <f t="shared" si="4"/>
        <v>3287799.62</v>
      </c>
    </row>
    <row r="17" spans="1:24" ht="15.75" x14ac:dyDescent="0.2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>'премиальный фонд'!B5</f>
        <v>0</v>
      </c>
      <c r="J17" s="76">
        <f>'премиальный фонд'!C5</f>
        <v>0</v>
      </c>
      <c r="K17" s="76">
        <f>'премиальный фонд'!D5</f>
        <v>0</v>
      </c>
      <c r="L17" s="76">
        <f>'премиальный фонд'!E5</f>
        <v>0</v>
      </c>
      <c r="M17" s="76">
        <f>'премиальный фонд'!F5</f>
        <v>0</v>
      </c>
      <c r="N17" s="76">
        <f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 x14ac:dyDescent="0.2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>'налог с ФОТ'!B6</f>
        <v>310824.7</v>
      </c>
      <c r="J18" s="76">
        <f>'налог с ФОТ'!C6</f>
        <v>0</v>
      </c>
      <c r="K18" s="76">
        <f>'налог с ФОТ'!D6</f>
        <v>0</v>
      </c>
      <c r="L18" s="76">
        <f>'налог с ФОТ'!E6</f>
        <v>0</v>
      </c>
      <c r="M18" s="76">
        <f>'налог с ФОТ'!F6</f>
        <v>0</v>
      </c>
      <c r="N18" s="76">
        <f>'налог с ФОТ'!G6</f>
        <v>0</v>
      </c>
      <c r="O18" s="60"/>
      <c r="P18" s="60"/>
      <c r="Q18" s="60"/>
      <c r="R18" s="60"/>
      <c r="S18" s="61"/>
      <c r="T18" s="61"/>
      <c r="U18" s="29">
        <f t="shared" si="0"/>
        <v>310824.7</v>
      </c>
      <c r="V18" s="30">
        <f t="shared" si="3"/>
        <v>1258500</v>
      </c>
      <c r="W18" s="74">
        <f t="shared" si="4"/>
        <v>947675.3</v>
      </c>
    </row>
    <row r="19" spans="1:24" ht="15.75" x14ac:dyDescent="0.2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>инвентарь!B27</f>
        <v>8650</v>
      </c>
      <c r="J19" s="76">
        <f>инвентарь!C27</f>
        <v>0</v>
      </c>
      <c r="K19" s="76">
        <f>инвентарь!D27</f>
        <v>0</v>
      </c>
      <c r="L19" s="76">
        <f>инвентарь!E27</f>
        <v>0</v>
      </c>
      <c r="M19" s="76">
        <f>инвентарь!F27</f>
        <v>0</v>
      </c>
      <c r="N19" s="76">
        <f>инвентарь!G27</f>
        <v>0</v>
      </c>
      <c r="O19" s="60"/>
      <c r="P19" s="60"/>
      <c r="Q19" s="60"/>
      <c r="R19" s="60"/>
      <c r="S19" s="61"/>
      <c r="T19" s="61"/>
      <c r="U19" s="29">
        <f t="shared" si="0"/>
        <v>8650</v>
      </c>
      <c r="V19" s="30">
        <f t="shared" si="3"/>
        <v>100000</v>
      </c>
      <c r="W19" s="74">
        <f t="shared" si="4"/>
        <v>91350</v>
      </c>
    </row>
    <row r="20" spans="1:24" ht="15.75" x14ac:dyDescent="0.2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>мусора!B10</f>
        <v>454017.63</v>
      </c>
      <c r="J20" s="73">
        <f>мусора!C10</f>
        <v>0</v>
      </c>
      <c r="K20" s="73">
        <f>мусора!D10</f>
        <v>0</v>
      </c>
      <c r="L20" s="73">
        <f>мусора!E10</f>
        <v>0</v>
      </c>
      <c r="M20" s="73">
        <f>мусора!F10</f>
        <v>0</v>
      </c>
      <c r="N20" s="73">
        <f>мусора!G10</f>
        <v>0</v>
      </c>
      <c r="O20" s="27"/>
      <c r="P20" s="27"/>
      <c r="Q20" s="27"/>
      <c r="R20" s="27"/>
      <c r="S20" s="28"/>
      <c r="T20" s="28"/>
      <c r="U20" s="29">
        <f t="shared" si="0"/>
        <v>454017.63</v>
      </c>
      <c r="V20" s="30">
        <f t="shared" si="3"/>
        <v>975000</v>
      </c>
      <c r="W20" s="74">
        <f t="shared" si="4"/>
        <v>520982.37</v>
      </c>
    </row>
    <row r="21" spans="1:24" ht="15.75" x14ac:dyDescent="0.2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 t="e">
        <f>#REF!</f>
        <v>#REF!</v>
      </c>
      <c r="J21" s="73" t="e">
        <f>#REF!</f>
        <v>#REF!</v>
      </c>
      <c r="K21" s="73" t="e">
        <f>#REF!</f>
        <v>#REF!</v>
      </c>
      <c r="L21" s="73" t="e">
        <f>#REF!</f>
        <v>#REF!</v>
      </c>
      <c r="M21" s="73" t="e">
        <f>#REF!</f>
        <v>#REF!</v>
      </c>
      <c r="N21" s="73" t="e">
        <f>#REF!</f>
        <v>#REF!</v>
      </c>
      <c r="O21" s="27"/>
      <c r="P21" s="27"/>
      <c r="Q21" s="27"/>
      <c r="R21" s="27"/>
      <c r="S21" s="28"/>
      <c r="T21" s="28"/>
      <c r="U21" s="29" t="e">
        <f t="shared" si="0"/>
        <v>#REF!</v>
      </c>
      <c r="V21" s="30">
        <f t="shared" si="3"/>
        <v>3700000</v>
      </c>
      <c r="W21" s="74" t="e">
        <f t="shared" si="4"/>
        <v>#REF!</v>
      </c>
    </row>
    <row r="22" spans="1:24" ht="15.75" x14ac:dyDescent="0.2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>газ!B6</f>
        <v>0</v>
      </c>
      <c r="J22" s="76">
        <f>газ!C6</f>
        <v>0</v>
      </c>
      <c r="K22" s="76">
        <f>газ!D6</f>
        <v>0</v>
      </c>
      <c r="L22" s="76">
        <f>газ!E6</f>
        <v>0</v>
      </c>
      <c r="M22" s="76">
        <f>газ!F6</f>
        <v>0</v>
      </c>
      <c r="N22" s="76">
        <f>газ!G6</f>
        <v>0</v>
      </c>
      <c r="O22" s="60"/>
      <c r="P22" s="60"/>
      <c r="Q22" s="60"/>
      <c r="R22" s="60"/>
      <c r="S22" s="61"/>
      <c r="T22" s="61"/>
      <c r="U22" s="29">
        <f t="shared" si="0"/>
        <v>0</v>
      </c>
      <c r="V22" s="30">
        <f t="shared" si="3"/>
        <v>115000</v>
      </c>
      <c r="W22" s="74">
        <f t="shared" si="4"/>
        <v>115000</v>
      </c>
    </row>
    <row r="23" spans="1:24" ht="15.75" x14ac:dyDescent="0.2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>вода!B31</f>
        <v>0</v>
      </c>
      <c r="J23" s="73">
        <f>вода!C31</f>
        <v>0</v>
      </c>
      <c r="K23" s="73">
        <f>вода!D31</f>
        <v>0</v>
      </c>
      <c r="L23" s="73">
        <f>вода!E31</f>
        <v>0</v>
      </c>
      <c r="M23" s="73">
        <f>вода!F31</f>
        <v>0</v>
      </c>
      <c r="N23" s="73">
        <f>вода!G31</f>
        <v>0</v>
      </c>
      <c r="O23" s="27"/>
      <c r="P23" s="27"/>
      <c r="Q23" s="27"/>
      <c r="R23" s="27"/>
      <c r="S23" s="28"/>
      <c r="T23" s="28"/>
      <c r="U23" s="29">
        <f t="shared" si="0"/>
        <v>0</v>
      </c>
      <c r="V23" s="30">
        <f t="shared" si="3"/>
        <v>620000</v>
      </c>
      <c r="W23" s="74">
        <f t="shared" si="4"/>
        <v>620000</v>
      </c>
    </row>
    <row r="24" spans="1:24" ht="15.75" x14ac:dyDescent="0.2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 x14ac:dyDescent="0.2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 x14ac:dyDescent="0.2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>электроснабжение!B49</f>
        <v>208004.6</v>
      </c>
      <c r="J26" s="73">
        <f>электроснабжение!C49</f>
        <v>0</v>
      </c>
      <c r="K26" s="73">
        <f>электроснабжение!D49</f>
        <v>0</v>
      </c>
      <c r="L26" s="73">
        <f>электроснабжение!E49</f>
        <v>0</v>
      </c>
      <c r="M26" s="73">
        <f>электроснабжение!F49</f>
        <v>0</v>
      </c>
      <c r="N26" s="73">
        <f>электроснабжение!G49</f>
        <v>0</v>
      </c>
      <c r="O26" s="27"/>
      <c r="P26" s="27"/>
      <c r="Q26" s="27"/>
      <c r="R26" s="27"/>
      <c r="S26" s="28"/>
      <c r="T26" s="28"/>
      <c r="U26" s="29">
        <f t="shared" si="0"/>
        <v>208004.6</v>
      </c>
      <c r="V26" s="30">
        <f t="shared" si="3"/>
        <v>900000</v>
      </c>
      <c r="W26" s="74">
        <f t="shared" si="4"/>
        <v>691995.4</v>
      </c>
    </row>
    <row r="27" spans="1:24" ht="15.75" x14ac:dyDescent="0.2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 x14ac:dyDescent="0.2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>'дор и терр'!B38</f>
        <v>13132</v>
      </c>
      <c r="J28" s="73">
        <f>'дор и терр'!C38</f>
        <v>0</v>
      </c>
      <c r="K28" s="73">
        <f>'дор и терр'!D38</f>
        <v>0</v>
      </c>
      <c r="L28" s="73">
        <f>'дор и терр'!E38</f>
        <v>0</v>
      </c>
      <c r="M28" s="73">
        <f>'дор и терр'!F38</f>
        <v>0</v>
      </c>
      <c r="N28" s="73">
        <f>'дор и терр'!G38</f>
        <v>0</v>
      </c>
      <c r="O28" s="27"/>
      <c r="P28" s="27"/>
      <c r="Q28" s="27"/>
      <c r="R28" s="27"/>
      <c r="S28" s="28"/>
      <c r="T28" s="28"/>
      <c r="U28" s="29">
        <f t="shared" si="0"/>
        <v>13132</v>
      </c>
      <c r="V28" s="30">
        <f t="shared" si="3"/>
        <v>300000</v>
      </c>
      <c r="W28" s="74">
        <f t="shared" si="4"/>
        <v>286868</v>
      </c>
    </row>
    <row r="29" spans="1:24" ht="15.75" x14ac:dyDescent="0.2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>благоустройство!B64</f>
        <v>76944</v>
      </c>
      <c r="J29" s="73">
        <f>благоустройство!C64</f>
        <v>0</v>
      </c>
      <c r="K29" s="73">
        <f>благоустройство!D64</f>
        <v>0</v>
      </c>
      <c r="L29" s="73">
        <f>благоустройство!E64</f>
        <v>0</v>
      </c>
      <c r="M29" s="73">
        <f>благоустройство!F64</f>
        <v>0</v>
      </c>
      <c r="N29" s="73">
        <f>благоустройство!G64</f>
        <v>0</v>
      </c>
      <c r="O29" s="27"/>
      <c r="P29" s="27"/>
      <c r="Q29" s="27"/>
      <c r="R29" s="27"/>
      <c r="S29" s="28"/>
      <c r="T29" s="28"/>
      <c r="U29" s="29">
        <f t="shared" si="0"/>
        <v>76944</v>
      </c>
      <c r="V29" s="30">
        <f t="shared" si="3"/>
        <v>125000</v>
      </c>
      <c r="W29" s="74">
        <f t="shared" si="4"/>
        <v>48056</v>
      </c>
    </row>
    <row r="30" spans="1:24" ht="15.75" x14ac:dyDescent="0.2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 x14ac:dyDescent="0.2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>'резервный фонд'!B65</f>
        <v>0</v>
      </c>
      <c r="J31" s="83">
        <f>'резервный фонд'!C65</f>
        <v>0</v>
      </c>
      <c r="K31" s="83">
        <f>'резервный фонд'!D65</f>
        <v>0</v>
      </c>
      <c r="L31" s="83">
        <f>'резервный фонд'!E65</f>
        <v>0</v>
      </c>
      <c r="M31" s="83">
        <f>'резервный фонд'!F65</f>
        <v>0</v>
      </c>
      <c r="N31" s="83">
        <f>'резервный фонд'!G65</f>
        <v>0</v>
      </c>
      <c r="O31" s="51"/>
      <c r="P31" s="51"/>
      <c r="Q31" s="51"/>
      <c r="R31" s="51"/>
      <c r="S31" s="84"/>
      <c r="T31" s="84"/>
      <c r="U31" s="53">
        <f t="shared" si="0"/>
        <v>0</v>
      </c>
      <c r="V31" s="30">
        <f t="shared" si="3"/>
        <v>736900</v>
      </c>
      <c r="W31" s="85">
        <f t="shared" si="4"/>
        <v>736900</v>
      </c>
      <c r="X31" s="86"/>
    </row>
    <row r="32" spans="1:24" ht="15.75" x14ac:dyDescent="0.25">
      <c r="A32" s="324" t="s">
        <v>48</v>
      </c>
      <c r="B32" s="325"/>
      <c r="C32" s="325"/>
      <c r="D32" s="325"/>
      <c r="E32" s="326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 x14ac:dyDescent="0.25">
      <c r="A34" s="327" t="s">
        <v>49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91"/>
      <c r="W34" s="91"/>
    </row>
    <row r="35" spans="1:23" x14ac:dyDescent="0.25">
      <c r="A35" s="328" t="s">
        <v>50</v>
      </c>
      <c r="B35" s="329"/>
      <c r="C35" s="329"/>
      <c r="D35" s="329"/>
      <c r="E35" s="329"/>
      <c r="F35" s="330"/>
      <c r="G35" s="330"/>
      <c r="H35" s="329"/>
      <c r="I35" s="330"/>
      <c r="J35" s="330"/>
      <c r="K35" s="330"/>
      <c r="L35" s="329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 x14ac:dyDescent="0.25">
      <c r="A36" s="311" t="s">
        <v>51</v>
      </c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3"/>
      <c r="V36" s="91"/>
      <c r="W36" s="91"/>
    </row>
    <row r="37" spans="1:23" x14ac:dyDescent="0.25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 x14ac:dyDescent="0.25">
      <c r="A38" s="314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6"/>
      <c r="V38" s="91"/>
      <c r="W38" s="91"/>
    </row>
    <row r="39" spans="1:23" x14ac:dyDescent="0.25">
      <c r="A39" s="317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9"/>
      <c r="V39" s="91"/>
      <c r="W39" s="91"/>
    </row>
    <row r="40" spans="1:23" x14ac:dyDescent="0.25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 x14ac:dyDescent="0.25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 x14ac:dyDescent="0.25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 x14ac:dyDescent="0.25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 x14ac:dyDescent="0.25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 x14ac:dyDescent="0.25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 x14ac:dyDescent="0.25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 x14ac:dyDescent="0.25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 x14ac:dyDescent="0.25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 x14ac:dyDescent="0.25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 x14ac:dyDescent="0.25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 x14ac:dyDescent="0.25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 x14ac:dyDescent="0.25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 x14ac:dyDescent="0.25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 x14ac:dyDescent="0.25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 x14ac:dyDescent="0.25">
      <c r="I55" s="91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9"/>
  <sheetViews>
    <sheetView workbookViewId="0">
      <selection activeCell="A5" sqref="A5"/>
    </sheetView>
  </sheetViews>
  <sheetFormatPr defaultRowHeight="15" x14ac:dyDescent="0.2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 x14ac:dyDescent="0.25">
      <c r="A1" s="249" t="s">
        <v>120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6"/>
      <c r="I1" s="216"/>
      <c r="J1" s="216"/>
      <c r="K1" s="215"/>
      <c r="L1" s="215"/>
      <c r="M1" s="215"/>
      <c r="N1" s="220"/>
    </row>
    <row r="2" spans="1:14" x14ac:dyDescent="0.25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121</v>
      </c>
    </row>
    <row r="3" spans="1:14" x14ac:dyDescent="0.25">
      <c r="A3" s="245" t="s">
        <v>161</v>
      </c>
      <c r="B3" s="229">
        <v>3450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3450</v>
      </c>
    </row>
    <row r="4" spans="1:14" x14ac:dyDescent="0.25">
      <c r="A4" s="245" t="s">
        <v>170</v>
      </c>
      <c r="B4" s="229">
        <v>5200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5200</v>
      </c>
    </row>
    <row r="5" spans="1:14" x14ac:dyDescent="0.25">
      <c r="A5" s="262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0</v>
      </c>
    </row>
    <row r="6" spans="1:14" x14ac:dyDescent="0.25">
      <c r="A6" s="24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0</v>
      </c>
    </row>
    <row r="7" spans="1:14" x14ac:dyDescent="0.25">
      <c r="A7" s="262"/>
      <c r="B7" s="245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0</v>
      </c>
    </row>
    <row r="8" spans="1:14" x14ac:dyDescent="0.25">
      <c r="A8" s="262"/>
      <c r="B8" s="245"/>
      <c r="C8" s="229"/>
      <c r="D8" s="229"/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0</v>
      </c>
    </row>
    <row r="9" spans="1:14" x14ac:dyDescent="0.25">
      <c r="A9" s="269"/>
      <c r="B9" s="229"/>
      <c r="C9" s="224"/>
      <c r="D9" s="224"/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0</v>
      </c>
    </row>
    <row r="10" spans="1:14" x14ac:dyDescent="0.25">
      <c r="A10" s="269"/>
      <c r="B10" s="224"/>
      <c r="C10" s="224"/>
      <c r="D10" s="224"/>
      <c r="E10" s="226"/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0</v>
      </c>
    </row>
    <row r="11" spans="1:14" x14ac:dyDescent="0.25">
      <c r="A11" s="245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1"/>
        <v>0</v>
      </c>
    </row>
    <row r="12" spans="1:14" x14ac:dyDescent="0.25">
      <c r="A12" s="245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4"/>
      <c r="N12" s="224">
        <f t="shared" si="1"/>
        <v>0</v>
      </c>
    </row>
    <row r="13" spans="1:14" x14ac:dyDescent="0.25">
      <c r="A13" s="245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4"/>
      <c r="N13" s="224">
        <f t="shared" si="1"/>
        <v>0</v>
      </c>
    </row>
    <row r="14" spans="1:14" x14ac:dyDescent="0.25">
      <c r="A14" s="245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4"/>
      <c r="N14" s="229">
        <f t="shared" si="1"/>
        <v>0</v>
      </c>
    </row>
    <row r="15" spans="1:14" x14ac:dyDescent="0.25">
      <c r="A15" s="245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4"/>
      <c r="N15" s="229">
        <f t="shared" si="1"/>
        <v>0</v>
      </c>
    </row>
    <row r="16" spans="1:14" x14ac:dyDescent="0.25">
      <c r="A16" s="245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4"/>
      <c r="N16" s="229">
        <f t="shared" si="1"/>
        <v>0</v>
      </c>
    </row>
    <row r="17" spans="1:14" x14ac:dyDescent="0.25">
      <c r="A17" s="245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4"/>
      <c r="N17" s="229">
        <f t="shared" si="1"/>
        <v>0</v>
      </c>
    </row>
    <row r="18" spans="1:14" x14ac:dyDescent="0.25">
      <c r="A18" s="245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4"/>
      <c r="N18" s="229">
        <f t="shared" si="1"/>
        <v>0</v>
      </c>
    </row>
    <row r="19" spans="1:14" x14ac:dyDescent="0.25">
      <c r="A19" s="245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4"/>
      <c r="N19" s="229">
        <f t="shared" si="1"/>
        <v>0</v>
      </c>
    </row>
    <row r="20" spans="1:14" x14ac:dyDescent="0.25">
      <c r="A20" s="245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4"/>
      <c r="N20" s="229">
        <f t="shared" si="1"/>
        <v>0</v>
      </c>
    </row>
    <row r="21" spans="1:14" x14ac:dyDescent="0.25">
      <c r="A21" s="245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4"/>
      <c r="N21" s="229">
        <f t="shared" si="1"/>
        <v>0</v>
      </c>
    </row>
    <row r="22" spans="1:14" x14ac:dyDescent="0.25">
      <c r="A22" s="245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/>
      <c r="N22" s="229">
        <f t="shared" si="1"/>
        <v>0</v>
      </c>
    </row>
    <row r="23" spans="1:14" x14ac:dyDescent="0.25">
      <c r="A23" s="245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4"/>
      <c r="N23" s="229">
        <f t="shared" si="1"/>
        <v>0</v>
      </c>
    </row>
    <row r="24" spans="1:14" x14ac:dyDescent="0.25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 x14ac:dyDescent="0.25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 x14ac:dyDescent="0.25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 x14ac:dyDescent="0.25">
      <c r="A27" s="249" t="s">
        <v>98</v>
      </c>
      <c r="B27" s="270">
        <f t="shared" ref="B27:M27" si="2">SUM(B3:B26)</f>
        <v>8650</v>
      </c>
      <c r="C27" s="270">
        <f t="shared" si="2"/>
        <v>0</v>
      </c>
      <c r="D27" s="270">
        <f t="shared" si="2"/>
        <v>0</v>
      </c>
      <c r="E27" s="270">
        <f t="shared" si="2"/>
        <v>0</v>
      </c>
      <c r="F27" s="270">
        <f t="shared" si="2"/>
        <v>0</v>
      </c>
      <c r="G27" s="270">
        <f t="shared" si="2"/>
        <v>0</v>
      </c>
      <c r="H27" s="270">
        <f t="shared" si="2"/>
        <v>0</v>
      </c>
      <c r="I27" s="270">
        <f t="shared" si="2"/>
        <v>0</v>
      </c>
      <c r="J27" s="270">
        <f t="shared" si="2"/>
        <v>0</v>
      </c>
      <c r="K27" s="270">
        <f t="shared" si="2"/>
        <v>0</v>
      </c>
      <c r="L27" s="270">
        <f t="shared" si="2"/>
        <v>0</v>
      </c>
      <c r="M27" s="270">
        <f t="shared" si="2"/>
        <v>0</v>
      </c>
      <c r="N27" s="270">
        <f>SUM(N3:N26)</f>
        <v>8650</v>
      </c>
    </row>
    <row r="29" spans="1:14" x14ac:dyDescent="0.25">
      <c r="N29" s="255">
        <f>SUM(B27:M27)-N27</f>
        <v>0</v>
      </c>
    </row>
  </sheetData>
  <phoneticPr fontId="22" type="noConversion"/>
  <pageMargins left="0.7" right="0.7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N12"/>
  <sheetViews>
    <sheetView workbookViewId="0">
      <selection activeCell="B6" sqref="B6"/>
    </sheetView>
  </sheetViews>
  <sheetFormatPr defaultRowHeight="15" x14ac:dyDescent="0.25"/>
  <cols>
    <col min="1" max="1" width="38" bestFit="1" customWidth="1"/>
    <col min="2" max="2" width="10.85546875" customWidth="1"/>
    <col min="3" max="4" width="10.28515625" bestFit="1" customWidth="1"/>
    <col min="5" max="5" width="12.85546875" bestFit="1" customWidth="1"/>
    <col min="6" max="6" width="12.7109375" customWidth="1"/>
    <col min="7" max="9" width="12.85546875" bestFit="1" customWidth="1"/>
    <col min="10" max="12" width="10.28515625" bestFit="1" customWidth="1"/>
    <col min="13" max="13" width="12.85546875" bestFit="1" customWidth="1"/>
    <col min="14" max="14" width="14.5703125" bestFit="1" customWidth="1"/>
  </cols>
  <sheetData>
    <row r="1" spans="1:14" x14ac:dyDescent="0.25">
      <c r="A1" s="249" t="s">
        <v>36</v>
      </c>
      <c r="B1" s="256"/>
      <c r="C1" s="256"/>
      <c r="D1" s="256"/>
      <c r="E1" s="256"/>
      <c r="F1" s="216"/>
      <c r="G1" s="216" t="str">
        <f>'ВСЕ затраты'!B1</f>
        <v>2023-2024гг.</v>
      </c>
      <c r="H1" s="256"/>
      <c r="I1" s="256"/>
      <c r="J1" s="256"/>
      <c r="K1" s="256"/>
      <c r="L1" s="256"/>
      <c r="M1" s="256"/>
      <c r="N1" s="250"/>
    </row>
    <row r="2" spans="1:14" x14ac:dyDescent="0.25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 x14ac:dyDescent="0.25">
      <c r="A3" s="245" t="s">
        <v>122</v>
      </c>
      <c r="B3" s="282">
        <v>365000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>
        <f t="shared" ref="N3:N9" si="0">SUM(B3:M3)</f>
        <v>365000</v>
      </c>
    </row>
    <row r="4" spans="1:14" x14ac:dyDescent="0.25">
      <c r="A4" s="245" t="s">
        <v>123</v>
      </c>
      <c r="B4" s="282">
        <v>54000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>
        <f t="shared" si="0"/>
        <v>54000</v>
      </c>
    </row>
    <row r="5" spans="1:14" x14ac:dyDescent="0.25">
      <c r="A5" s="245" t="s">
        <v>134</v>
      </c>
      <c r="B5" s="282">
        <v>35017.629999999997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>
        <f t="shared" si="0"/>
        <v>35017.629999999997</v>
      </c>
    </row>
    <row r="6" spans="1:14" x14ac:dyDescent="0.25">
      <c r="A6" s="245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>
        <f t="shared" si="0"/>
        <v>0</v>
      </c>
    </row>
    <row r="7" spans="1:14" x14ac:dyDescent="0.25">
      <c r="A7" s="245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>
        <f t="shared" si="0"/>
        <v>0</v>
      </c>
    </row>
    <row r="8" spans="1:14" x14ac:dyDescent="0.25">
      <c r="A8" s="245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>
        <f t="shared" si="0"/>
        <v>0</v>
      </c>
    </row>
    <row r="9" spans="1:14" x14ac:dyDescent="0.25">
      <c r="A9" s="245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>
        <f t="shared" si="0"/>
        <v>0</v>
      </c>
    </row>
    <row r="10" spans="1:14" x14ac:dyDescent="0.25">
      <c r="A10" s="249" t="s">
        <v>98</v>
      </c>
      <c r="B10" s="263">
        <f t="shared" ref="B10:N10" si="1">SUM(B3:B9)</f>
        <v>454017.63</v>
      </c>
      <c r="C10" s="263">
        <f t="shared" si="1"/>
        <v>0</v>
      </c>
      <c r="D10" s="263">
        <f t="shared" si="1"/>
        <v>0</v>
      </c>
      <c r="E10" s="263">
        <f t="shared" si="1"/>
        <v>0</v>
      </c>
      <c r="F10" s="263">
        <f t="shared" si="1"/>
        <v>0</v>
      </c>
      <c r="G10" s="263">
        <f t="shared" si="1"/>
        <v>0</v>
      </c>
      <c r="H10" s="263">
        <f t="shared" si="1"/>
        <v>0</v>
      </c>
      <c r="I10" s="263">
        <f t="shared" si="1"/>
        <v>0</v>
      </c>
      <c r="J10" s="263">
        <f t="shared" si="1"/>
        <v>0</v>
      </c>
      <c r="K10" s="263">
        <f t="shared" si="1"/>
        <v>0</v>
      </c>
      <c r="L10" s="263">
        <f t="shared" si="1"/>
        <v>0</v>
      </c>
      <c r="M10" s="263">
        <f t="shared" si="1"/>
        <v>0</v>
      </c>
      <c r="N10" s="263">
        <f t="shared" si="1"/>
        <v>454017.63</v>
      </c>
    </row>
    <row r="12" spans="1:14" x14ac:dyDescent="0.25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P8"/>
  <sheetViews>
    <sheetView workbookViewId="0">
      <selection activeCell="I1" sqref="I1"/>
    </sheetView>
  </sheetViews>
  <sheetFormatPr defaultRowHeight="15" x14ac:dyDescent="0.2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 x14ac:dyDescent="0.25">
      <c r="A1" s="249" t="s">
        <v>38</v>
      </c>
      <c r="B1" s="256"/>
      <c r="C1" s="256"/>
      <c r="D1" s="256"/>
      <c r="E1" s="256"/>
      <c r="F1" s="216"/>
      <c r="G1" s="216" t="str">
        <f>'ВСЕ затраты'!B1</f>
        <v>2023-2024гг.</v>
      </c>
      <c r="H1" s="256"/>
      <c r="I1" s="256"/>
      <c r="J1" s="256"/>
      <c r="K1" s="256"/>
      <c r="L1" s="256"/>
      <c r="M1" s="256"/>
      <c r="N1" s="250"/>
    </row>
    <row r="2" spans="1:16" x14ac:dyDescent="0.25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 x14ac:dyDescent="0.2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>
        <f>SUM(B3:M3)</f>
        <v>0</v>
      </c>
      <c r="P3" s="97"/>
    </row>
    <row r="4" spans="1:16" x14ac:dyDescent="0.25">
      <c r="A4" s="245"/>
      <c r="B4" s="229"/>
      <c r="C4" s="245"/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0</v>
      </c>
    </row>
    <row r="5" spans="1:16" x14ac:dyDescent="0.2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 x14ac:dyDescent="0.25">
      <c r="A6" s="249" t="s">
        <v>98</v>
      </c>
      <c r="B6" s="247">
        <f>SUM(B3:B5)</f>
        <v>0</v>
      </c>
      <c r="C6" s="247">
        <f t="shared" ref="C6:N6" si="0">SUM(C3:C5)</f>
        <v>0</v>
      </c>
      <c r="D6" s="247">
        <f t="shared" si="0"/>
        <v>0</v>
      </c>
      <c r="E6" s="247">
        <f t="shared" si="0"/>
        <v>0</v>
      </c>
      <c r="F6" s="247">
        <f t="shared" si="0"/>
        <v>0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0</v>
      </c>
    </row>
    <row r="8" spans="1:16" x14ac:dyDescent="0.25">
      <c r="N8" s="255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33"/>
  <sheetViews>
    <sheetView workbookViewId="0">
      <selection activeCell="Q35" sqref="Q35"/>
    </sheetView>
  </sheetViews>
  <sheetFormatPr defaultRowHeight="15" x14ac:dyDescent="0.2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 x14ac:dyDescent="0.25">
      <c r="A1" s="249" t="s">
        <v>39</v>
      </c>
      <c r="B1" s="215"/>
      <c r="C1" s="256"/>
      <c r="D1" s="256"/>
      <c r="E1" s="215"/>
      <c r="F1" s="216"/>
      <c r="G1" s="216" t="str">
        <f>'ВСЕ затраты'!B1</f>
        <v>2023-2024гг.</v>
      </c>
      <c r="H1" s="256"/>
      <c r="I1" s="256"/>
      <c r="J1" s="256"/>
      <c r="K1" s="256"/>
      <c r="L1" s="256"/>
      <c r="M1" s="256"/>
      <c r="N1" s="250"/>
    </row>
    <row r="2" spans="1:14" x14ac:dyDescent="0.25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98</v>
      </c>
    </row>
    <row r="3" spans="1:14" x14ac:dyDescent="0.25">
      <c r="A3" s="273" t="s">
        <v>136</v>
      </c>
      <c r="B3" s="219"/>
      <c r="C3" s="219"/>
      <c r="D3" s="219"/>
      <c r="E3" s="221"/>
      <c r="F3" s="219"/>
      <c r="G3" s="221"/>
      <c r="H3" s="219"/>
      <c r="I3" s="221"/>
      <c r="J3" s="219"/>
      <c r="K3" s="219"/>
      <c r="L3" s="219"/>
      <c r="M3" s="219"/>
      <c r="N3" s="245">
        <f t="shared" ref="N3:N30" si="0">SUM(B3:M3)</f>
        <v>0</v>
      </c>
    </row>
    <row r="4" spans="1:14" x14ac:dyDescent="0.25">
      <c r="A4" s="245" t="s">
        <v>138</v>
      </c>
      <c r="B4" s="219"/>
      <c r="C4" s="219"/>
      <c r="D4" s="219"/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0</v>
      </c>
    </row>
    <row r="5" spans="1:14" x14ac:dyDescent="0.25">
      <c r="A5" s="274"/>
      <c r="B5" s="219"/>
      <c r="C5" s="219"/>
      <c r="D5" s="245"/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0</v>
      </c>
    </row>
    <row r="6" spans="1:14" x14ac:dyDescent="0.25">
      <c r="A6" s="299"/>
      <c r="B6" s="219"/>
      <c r="C6" s="219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5">
        <f t="shared" si="0"/>
        <v>0</v>
      </c>
    </row>
    <row r="7" spans="1:14" x14ac:dyDescent="0.25">
      <c r="A7" s="245"/>
      <c r="B7" s="245"/>
      <c r="C7" s="219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5">
        <f t="shared" si="0"/>
        <v>0</v>
      </c>
    </row>
    <row r="8" spans="1:14" x14ac:dyDescent="0.25">
      <c r="A8" s="275"/>
      <c r="B8" s="219"/>
      <c r="C8" s="219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 x14ac:dyDescent="0.25">
      <c r="A9" s="273"/>
      <c r="B9" s="219"/>
      <c r="C9" s="219"/>
      <c r="D9" s="245"/>
      <c r="E9" s="229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 x14ac:dyDescent="0.25">
      <c r="A10" s="273"/>
      <c r="B10" s="219"/>
      <c r="C10" s="219"/>
      <c r="D10" s="245"/>
      <c r="E10" s="229"/>
      <c r="F10" s="245"/>
      <c r="G10" s="245"/>
      <c r="H10" s="245"/>
      <c r="I10" s="245"/>
      <c r="J10" s="245"/>
      <c r="K10" s="245"/>
      <c r="L10" s="245"/>
      <c r="M10" s="245"/>
      <c r="N10" s="245">
        <f t="shared" si="0"/>
        <v>0</v>
      </c>
    </row>
    <row r="11" spans="1:14" x14ac:dyDescent="0.25">
      <c r="A11" s="273"/>
      <c r="B11" s="229"/>
      <c r="C11" s="229"/>
      <c r="D11" s="245"/>
      <c r="E11" s="229"/>
      <c r="F11" s="229"/>
      <c r="G11" s="245"/>
      <c r="H11" s="245"/>
      <c r="I11" s="245"/>
      <c r="J11" s="245"/>
      <c r="K11" s="245"/>
      <c r="L11" s="245"/>
      <c r="M11" s="245"/>
      <c r="N11" s="245">
        <f t="shared" si="0"/>
        <v>0</v>
      </c>
    </row>
    <row r="12" spans="1:14" x14ac:dyDescent="0.25">
      <c r="A12" s="256"/>
      <c r="B12" s="245"/>
      <c r="C12" s="245"/>
      <c r="D12" s="243"/>
      <c r="E12" s="244"/>
      <c r="F12" s="245"/>
      <c r="G12" s="245"/>
      <c r="H12" s="245"/>
      <c r="I12" s="245"/>
      <c r="J12" s="245"/>
      <c r="K12" s="245"/>
      <c r="L12" s="245"/>
      <c r="M12" s="245"/>
      <c r="N12" s="245">
        <f t="shared" si="0"/>
        <v>0</v>
      </c>
    </row>
    <row r="13" spans="1:14" x14ac:dyDescent="0.25">
      <c r="A13" s="256"/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 x14ac:dyDescent="0.25">
      <c r="A14" s="262"/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 x14ac:dyDescent="0.25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 x14ac:dyDescent="0.25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 x14ac:dyDescent="0.25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 x14ac:dyDescent="0.25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 x14ac:dyDescent="0.25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 x14ac:dyDescent="0.25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 x14ac:dyDescent="0.25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 x14ac:dyDescent="0.25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 x14ac:dyDescent="0.25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 x14ac:dyDescent="0.25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 x14ac:dyDescent="0.25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 x14ac:dyDescent="0.25">
      <c r="A26" s="276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 x14ac:dyDescent="0.25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 x14ac:dyDescent="0.25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 x14ac:dyDescent="0.25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 x14ac:dyDescent="0.25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 x14ac:dyDescent="0.25">
      <c r="A31" s="249" t="s">
        <v>98</v>
      </c>
      <c r="B31" s="247">
        <f t="shared" ref="B31:N31" si="1">SUM(B3:B30)</f>
        <v>0</v>
      </c>
      <c r="C31" s="247">
        <f t="shared" si="1"/>
        <v>0</v>
      </c>
      <c r="D31" s="247">
        <f t="shared" si="1"/>
        <v>0</v>
      </c>
      <c r="E31" s="247">
        <f t="shared" si="1"/>
        <v>0</v>
      </c>
      <c r="F31" s="247">
        <f t="shared" si="1"/>
        <v>0</v>
      </c>
      <c r="G31" s="247">
        <f t="shared" si="1"/>
        <v>0</v>
      </c>
      <c r="H31" s="247">
        <f t="shared" si="1"/>
        <v>0</v>
      </c>
      <c r="I31" s="247">
        <f t="shared" si="1"/>
        <v>0</v>
      </c>
      <c r="J31" s="247">
        <f t="shared" si="1"/>
        <v>0</v>
      </c>
      <c r="K31" s="247">
        <f t="shared" si="1"/>
        <v>0</v>
      </c>
      <c r="L31" s="247">
        <f t="shared" si="1"/>
        <v>0</v>
      </c>
      <c r="M31" s="247">
        <f t="shared" si="1"/>
        <v>0</v>
      </c>
      <c r="N31" s="247">
        <f t="shared" si="1"/>
        <v>0</v>
      </c>
    </row>
    <row r="33" spans="14:14" x14ac:dyDescent="0.25">
      <c r="N33" s="255">
        <f>SUM(B31:M31)-N31</f>
        <v>0</v>
      </c>
    </row>
  </sheetData>
  <phoneticPr fontId="22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41"/>
  <sheetViews>
    <sheetView workbookViewId="0">
      <selection activeCell="A8" sqref="A8"/>
    </sheetView>
  </sheetViews>
  <sheetFormatPr defaultRowHeight="15" x14ac:dyDescent="0.2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7.140625" bestFit="1" customWidth="1"/>
    <col min="14" max="14" width="9" bestFit="1" customWidth="1"/>
  </cols>
  <sheetData>
    <row r="1" spans="1:14" x14ac:dyDescent="0.25">
      <c r="A1" s="249" t="s">
        <v>124</v>
      </c>
      <c r="B1" s="256"/>
      <c r="C1" s="215"/>
      <c r="D1" s="256"/>
      <c r="E1" s="256"/>
      <c r="F1" s="216"/>
      <c r="G1" s="216" t="str">
        <f>'ВСЕ затраты'!B1</f>
        <v>2023-2024гг.</v>
      </c>
      <c r="H1" s="256"/>
      <c r="I1" s="256"/>
      <c r="J1" s="256"/>
      <c r="K1" s="256"/>
      <c r="L1" s="256"/>
      <c r="M1" s="256"/>
      <c r="N1" s="250"/>
    </row>
    <row r="2" spans="1:14" x14ac:dyDescent="0.25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98</v>
      </c>
    </row>
    <row r="3" spans="1:14" x14ac:dyDescent="0.25">
      <c r="A3" s="262" t="s">
        <v>125</v>
      </c>
      <c r="B3" s="245"/>
      <c r="C3" s="229"/>
      <c r="D3" s="245"/>
      <c r="E3" s="245"/>
      <c r="F3" s="229"/>
      <c r="G3" s="229"/>
      <c r="H3" s="245"/>
      <c r="I3" s="245"/>
      <c r="J3" s="245"/>
      <c r="K3" s="245"/>
      <c r="L3" s="245"/>
      <c r="M3" s="245"/>
      <c r="N3" s="245">
        <f t="shared" ref="N3:N19" si="0">SUM(B3:M3)</f>
        <v>0</v>
      </c>
    </row>
    <row r="4" spans="1:14" x14ac:dyDescent="0.25">
      <c r="A4" s="277" t="s">
        <v>126</v>
      </c>
      <c r="B4" s="193"/>
      <c r="C4" s="242"/>
      <c r="D4" s="193"/>
      <c r="E4" s="278"/>
      <c r="F4" s="242"/>
      <c r="G4" s="242"/>
      <c r="H4" s="193"/>
      <c r="I4" s="193"/>
      <c r="J4" s="193"/>
      <c r="K4" s="193"/>
      <c r="L4" s="193"/>
      <c r="M4" s="245"/>
      <c r="N4" s="245">
        <f t="shared" si="0"/>
        <v>0</v>
      </c>
    </row>
    <row r="5" spans="1:14" x14ac:dyDescent="0.25">
      <c r="A5" s="277" t="s">
        <v>164</v>
      </c>
      <c r="B5" s="245">
        <v>481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481</v>
      </c>
    </row>
    <row r="6" spans="1:14" x14ac:dyDescent="0.25">
      <c r="A6" s="277" t="s">
        <v>165</v>
      </c>
      <c r="B6" s="245">
        <v>1175</v>
      </c>
      <c r="C6" s="229"/>
      <c r="D6" s="245"/>
      <c r="E6" s="245"/>
      <c r="F6" s="229"/>
      <c r="G6" s="229"/>
      <c r="H6" s="245"/>
      <c r="I6" s="245"/>
      <c r="J6" s="245"/>
      <c r="K6" s="245"/>
      <c r="L6" s="245"/>
      <c r="M6" s="245"/>
      <c r="N6" s="245">
        <f t="shared" si="0"/>
        <v>1175</v>
      </c>
    </row>
    <row r="7" spans="1:14" x14ac:dyDescent="0.25">
      <c r="A7" s="262" t="s">
        <v>166</v>
      </c>
      <c r="B7" s="245">
        <v>300</v>
      </c>
      <c r="C7" s="229"/>
      <c r="D7" s="245"/>
      <c r="E7" s="245"/>
      <c r="F7" s="229"/>
      <c r="G7" s="229"/>
      <c r="H7" s="245"/>
      <c r="I7" s="245"/>
      <c r="J7" s="245"/>
      <c r="K7" s="245"/>
      <c r="L7" s="245"/>
      <c r="M7" s="245"/>
      <c r="N7" s="245">
        <f>SUM(B7:M7)</f>
        <v>300</v>
      </c>
    </row>
    <row r="8" spans="1:14" x14ac:dyDescent="0.25">
      <c r="A8" s="262"/>
      <c r="B8" s="245"/>
      <c r="C8" s="229"/>
      <c r="D8" s="245"/>
      <c r="E8" s="245"/>
      <c r="F8" s="229"/>
      <c r="G8" s="229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 x14ac:dyDescent="0.25">
      <c r="A9" s="262"/>
      <c r="B9" s="245"/>
      <c r="C9" s="229"/>
      <c r="D9" s="245"/>
      <c r="E9" s="245"/>
      <c r="F9" s="229"/>
      <c r="G9" s="229"/>
      <c r="H9" s="245"/>
      <c r="I9" s="245"/>
      <c r="J9" s="245"/>
      <c r="K9" s="245"/>
      <c r="L9" s="245"/>
      <c r="M9" s="245"/>
      <c r="N9" s="245">
        <f>SUM(B9:M9)</f>
        <v>0</v>
      </c>
    </row>
    <row r="10" spans="1:14" x14ac:dyDescent="0.25">
      <c r="A10" s="262"/>
      <c r="B10" s="245"/>
      <c r="C10" s="229"/>
      <c r="D10" s="245"/>
      <c r="E10" s="245"/>
      <c r="F10" s="229"/>
      <c r="G10" s="229"/>
      <c r="H10" s="245"/>
      <c r="I10" s="245"/>
      <c r="J10" s="245"/>
      <c r="K10" s="245"/>
      <c r="L10" s="245"/>
      <c r="M10" s="245"/>
      <c r="N10" s="245">
        <f>SUM(B10:M10)</f>
        <v>0</v>
      </c>
    </row>
    <row r="11" spans="1:14" x14ac:dyDescent="0.25">
      <c r="A11" s="262"/>
      <c r="B11" s="245"/>
      <c r="C11" s="229"/>
      <c r="D11" s="245"/>
      <c r="E11" s="245"/>
      <c r="F11" s="229"/>
      <c r="G11" s="229"/>
      <c r="H11" s="245"/>
      <c r="I11" s="245"/>
      <c r="J11" s="245"/>
      <c r="K11" s="245"/>
      <c r="L11" s="245"/>
      <c r="M11" s="245"/>
      <c r="N11" s="245">
        <f>SUM(B11:M11)</f>
        <v>0</v>
      </c>
    </row>
    <row r="12" spans="1:14" x14ac:dyDescent="0.25">
      <c r="A12" s="262"/>
      <c r="B12" s="245"/>
      <c r="C12" s="229"/>
      <c r="D12" s="245"/>
      <c r="E12" s="245"/>
      <c r="F12" s="229"/>
      <c r="G12" s="229"/>
      <c r="H12" s="245"/>
      <c r="I12" s="245"/>
      <c r="J12" s="245"/>
      <c r="K12" s="245"/>
      <c r="L12" s="245"/>
      <c r="M12" s="245"/>
      <c r="N12" s="245">
        <f>SUM(B12:M12)</f>
        <v>0</v>
      </c>
    </row>
    <row r="13" spans="1:14" x14ac:dyDescent="0.25">
      <c r="A13" s="262"/>
      <c r="B13" s="245"/>
      <c r="C13" s="229"/>
      <c r="D13" s="245"/>
      <c r="E13" s="245"/>
      <c r="F13" s="229"/>
      <c r="G13" s="229"/>
      <c r="H13" s="245"/>
      <c r="I13" s="245"/>
      <c r="J13" s="245"/>
      <c r="K13" s="245"/>
      <c r="L13" s="245"/>
      <c r="M13" s="245"/>
      <c r="N13" s="245">
        <f>SUM(B13:M13)</f>
        <v>0</v>
      </c>
    </row>
    <row r="14" spans="1:14" x14ac:dyDescent="0.25">
      <c r="A14" s="262"/>
      <c r="B14" s="245"/>
      <c r="C14" s="229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 x14ac:dyDescent="0.25">
      <c r="A15" s="262"/>
      <c r="B15" s="245"/>
      <c r="C15" s="229"/>
      <c r="D15" s="245"/>
      <c r="E15" s="245"/>
      <c r="F15" s="229"/>
      <c r="G15" s="229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 x14ac:dyDescent="0.25">
      <c r="A16" s="262"/>
      <c r="B16" s="245"/>
      <c r="C16" s="229"/>
      <c r="D16" s="245"/>
      <c r="E16" s="245"/>
      <c r="F16" s="229"/>
      <c r="G16" s="229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 x14ac:dyDescent="0.25">
      <c r="A17" s="262"/>
      <c r="B17" s="245"/>
      <c r="C17" s="229"/>
      <c r="D17" s="245"/>
      <c r="E17" s="245"/>
      <c r="F17" s="229"/>
      <c r="G17" s="229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 x14ac:dyDescent="0.25">
      <c r="A18" s="262"/>
      <c r="B18" s="245"/>
      <c r="C18" s="229"/>
      <c r="D18" s="245"/>
      <c r="E18" s="245"/>
      <c r="F18" s="229"/>
      <c r="G18" s="229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 x14ac:dyDescent="0.25">
      <c r="A19" s="273"/>
      <c r="B19" s="229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 x14ac:dyDescent="0.25">
      <c r="A20" s="262"/>
      <c r="B20" s="245"/>
      <c r="C20" s="229"/>
      <c r="D20" s="245"/>
      <c r="E20" s="245"/>
      <c r="F20" s="229"/>
      <c r="G20" s="229"/>
      <c r="H20" s="245"/>
      <c r="I20" s="245"/>
      <c r="J20" s="245"/>
      <c r="K20" s="245"/>
      <c r="L20" s="245"/>
      <c r="M20" s="245"/>
      <c r="N20" s="245">
        <f t="shared" ref="N20:N38" si="1">SUM(B20:M20)</f>
        <v>0</v>
      </c>
    </row>
    <row r="21" spans="1:14" x14ac:dyDescent="0.25">
      <c r="A21" s="262"/>
      <c r="B21" s="245"/>
      <c r="C21" s="229"/>
      <c r="D21" s="245"/>
      <c r="E21" s="245"/>
      <c r="F21" s="229"/>
      <c r="G21" s="229"/>
      <c r="H21" s="245"/>
      <c r="I21" s="245"/>
      <c r="J21" s="245"/>
      <c r="K21" s="245"/>
      <c r="L21" s="245"/>
      <c r="M21" s="245"/>
      <c r="N21" s="245">
        <f t="shared" si="1"/>
        <v>0</v>
      </c>
    </row>
    <row r="22" spans="1:14" x14ac:dyDescent="0.25">
      <c r="A22" s="262"/>
      <c r="B22" s="245"/>
      <c r="C22" s="229"/>
      <c r="D22" s="245"/>
      <c r="E22" s="245"/>
      <c r="F22" s="229"/>
      <c r="G22" s="229"/>
      <c r="H22" s="245"/>
      <c r="I22" s="245"/>
      <c r="J22" s="245"/>
      <c r="K22" s="245"/>
      <c r="L22" s="245"/>
      <c r="M22" s="245"/>
      <c r="N22" s="245">
        <f t="shared" si="1"/>
        <v>0</v>
      </c>
    </row>
    <row r="23" spans="1:14" x14ac:dyDescent="0.25">
      <c r="A23" s="262"/>
      <c r="B23" s="245"/>
      <c r="C23" s="229"/>
      <c r="D23" s="245"/>
      <c r="E23" s="245"/>
      <c r="F23" s="229"/>
      <c r="G23" s="229"/>
      <c r="H23" s="245"/>
      <c r="I23" s="245"/>
      <c r="J23" s="245"/>
      <c r="K23" s="245"/>
      <c r="L23" s="245"/>
      <c r="M23" s="245"/>
      <c r="N23" s="245">
        <f t="shared" si="1"/>
        <v>0</v>
      </c>
    </row>
    <row r="24" spans="1:14" x14ac:dyDescent="0.25">
      <c r="A24" s="262"/>
      <c r="B24" s="245"/>
      <c r="C24" s="229"/>
      <c r="D24" s="245"/>
      <c r="E24" s="245"/>
      <c r="F24" s="229"/>
      <c r="G24" s="229"/>
      <c r="H24" s="245"/>
      <c r="I24" s="245"/>
      <c r="J24" s="245"/>
      <c r="K24" s="245"/>
      <c r="L24" s="245"/>
      <c r="M24" s="245"/>
      <c r="N24" s="245">
        <f t="shared" si="1"/>
        <v>0</v>
      </c>
    </row>
    <row r="25" spans="1:14" x14ac:dyDescent="0.25">
      <c r="A25" s="262"/>
      <c r="B25" s="245"/>
      <c r="C25" s="229"/>
      <c r="D25" s="245"/>
      <c r="E25" s="245"/>
      <c r="F25" s="229"/>
      <c r="G25" s="229"/>
      <c r="H25" s="245"/>
      <c r="I25" s="245"/>
      <c r="J25" s="245"/>
      <c r="K25" s="245"/>
      <c r="L25" s="245"/>
      <c r="M25" s="245"/>
      <c r="N25" s="245">
        <f t="shared" si="1"/>
        <v>0</v>
      </c>
    </row>
    <row r="26" spans="1:14" x14ac:dyDescent="0.25">
      <c r="A26" s="262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1"/>
        <v>0</v>
      </c>
    </row>
    <row r="27" spans="1:14" x14ac:dyDescent="0.25">
      <c r="A27" s="232"/>
      <c r="B27" s="229"/>
      <c r="C27" s="229"/>
      <c r="D27" s="229"/>
      <c r="E27" s="229"/>
      <c r="F27" s="229"/>
      <c r="G27" s="230"/>
      <c r="H27" s="229"/>
      <c r="I27" s="245"/>
      <c r="J27" s="245"/>
      <c r="K27" s="245"/>
      <c r="L27" s="245"/>
      <c r="M27" s="245"/>
      <c r="N27" s="245">
        <f>SUM(B27:M27)</f>
        <v>0</v>
      </c>
    </row>
    <row r="28" spans="1:14" x14ac:dyDescent="0.25">
      <c r="A28" s="262"/>
      <c r="B28" s="245"/>
      <c r="C28" s="229"/>
      <c r="D28" s="245"/>
      <c r="E28" s="245"/>
      <c r="F28" s="229"/>
      <c r="G28" s="229"/>
      <c r="H28" s="245"/>
      <c r="I28" s="245"/>
      <c r="J28" s="245"/>
      <c r="K28" s="245"/>
      <c r="L28" s="245"/>
      <c r="M28" s="245"/>
      <c r="N28" s="245">
        <f t="shared" si="1"/>
        <v>0</v>
      </c>
    </row>
    <row r="29" spans="1:14" x14ac:dyDescent="0.25">
      <c r="A29" s="262"/>
      <c r="B29" s="245"/>
      <c r="C29" s="229"/>
      <c r="D29" s="245"/>
      <c r="E29" s="245"/>
      <c r="F29" s="229"/>
      <c r="G29" s="229"/>
      <c r="H29" s="245"/>
      <c r="I29" s="245"/>
      <c r="J29" s="245"/>
      <c r="K29" s="245"/>
      <c r="L29" s="245"/>
      <c r="M29" s="245"/>
      <c r="N29" s="245">
        <f t="shared" si="1"/>
        <v>0</v>
      </c>
    </row>
    <row r="30" spans="1:14" x14ac:dyDescent="0.25">
      <c r="A30" s="262"/>
      <c r="B30" s="245"/>
      <c r="C30" s="229"/>
      <c r="D30" s="245"/>
      <c r="E30" s="245"/>
      <c r="F30" s="229"/>
      <c r="G30" s="229"/>
      <c r="H30" s="245"/>
      <c r="I30" s="245"/>
      <c r="J30" s="245"/>
      <c r="K30" s="245"/>
      <c r="L30" s="245"/>
      <c r="M30" s="245"/>
      <c r="N30" s="245">
        <f t="shared" si="1"/>
        <v>0</v>
      </c>
    </row>
    <row r="31" spans="1:14" x14ac:dyDescent="0.25">
      <c r="A31" s="262"/>
      <c r="B31" s="245"/>
      <c r="C31" s="229"/>
      <c r="D31" s="245"/>
      <c r="E31" s="245"/>
      <c r="F31" s="229"/>
      <c r="G31" s="229"/>
      <c r="H31" s="245"/>
      <c r="I31" s="245"/>
      <c r="J31" s="245"/>
      <c r="K31" s="245"/>
      <c r="L31" s="245"/>
      <c r="M31" s="245"/>
      <c r="N31" s="245">
        <f t="shared" si="1"/>
        <v>0</v>
      </c>
    </row>
    <row r="32" spans="1:14" x14ac:dyDescent="0.25">
      <c r="A32" s="262"/>
      <c r="B32" s="245"/>
      <c r="C32" s="229"/>
      <c r="D32" s="245"/>
      <c r="E32" s="245"/>
      <c r="F32" s="229"/>
      <c r="G32" s="229"/>
      <c r="H32" s="245"/>
      <c r="I32" s="245"/>
      <c r="J32" s="245"/>
      <c r="K32" s="245"/>
      <c r="L32" s="245"/>
      <c r="M32" s="245"/>
      <c r="N32" s="245">
        <f t="shared" si="1"/>
        <v>0</v>
      </c>
    </row>
    <row r="33" spans="1:14" x14ac:dyDescent="0.25">
      <c r="A33" s="262"/>
      <c r="B33" s="245"/>
      <c r="C33" s="229"/>
      <c r="D33" s="245"/>
      <c r="E33" s="245"/>
      <c r="F33" s="229"/>
      <c r="G33" s="229"/>
      <c r="H33" s="245"/>
      <c r="I33" s="245"/>
      <c r="J33" s="245"/>
      <c r="K33" s="245"/>
      <c r="L33" s="245"/>
      <c r="M33" s="245"/>
      <c r="N33" s="245">
        <f t="shared" si="1"/>
        <v>0</v>
      </c>
    </row>
    <row r="34" spans="1:14" x14ac:dyDescent="0.25">
      <c r="A34" s="262"/>
      <c r="B34" s="245"/>
      <c r="C34" s="229"/>
      <c r="D34" s="245"/>
      <c r="E34" s="245"/>
      <c r="F34" s="229"/>
      <c r="G34" s="229"/>
      <c r="H34" s="245"/>
      <c r="I34" s="245"/>
      <c r="J34" s="245"/>
      <c r="K34" s="245"/>
      <c r="L34" s="245"/>
      <c r="M34" s="245"/>
      <c r="N34" s="245">
        <f t="shared" si="1"/>
        <v>0</v>
      </c>
    </row>
    <row r="35" spans="1:14" x14ac:dyDescent="0.25">
      <c r="A35" s="262"/>
      <c r="B35" s="245"/>
      <c r="C35" s="229"/>
      <c r="D35" s="245"/>
      <c r="E35" s="245"/>
      <c r="F35" s="229"/>
      <c r="G35" s="229"/>
      <c r="H35" s="245"/>
      <c r="I35" s="245"/>
      <c r="J35" s="245"/>
      <c r="K35" s="245"/>
      <c r="L35" s="245"/>
      <c r="M35" s="245"/>
      <c r="N35" s="245">
        <f t="shared" si="1"/>
        <v>0</v>
      </c>
    </row>
    <row r="36" spans="1:14" x14ac:dyDescent="0.25">
      <c r="A36" s="262"/>
      <c r="B36" s="245"/>
      <c r="C36" s="229"/>
      <c r="D36" s="245"/>
      <c r="E36" s="245"/>
      <c r="F36" s="229"/>
      <c r="G36" s="229"/>
      <c r="H36" s="245"/>
      <c r="I36" s="245"/>
      <c r="J36" s="245"/>
      <c r="K36" s="245"/>
      <c r="L36" s="245"/>
      <c r="M36" s="245"/>
      <c r="N36" s="245">
        <f t="shared" si="1"/>
        <v>0</v>
      </c>
    </row>
    <row r="37" spans="1:14" x14ac:dyDescent="0.25">
      <c r="A37" s="262"/>
      <c r="B37" s="245"/>
      <c r="C37" s="229"/>
      <c r="D37" s="245"/>
      <c r="E37" s="245"/>
      <c r="F37" s="229"/>
      <c r="G37" s="229"/>
      <c r="H37" s="245"/>
      <c r="I37" s="245"/>
      <c r="J37" s="245"/>
      <c r="K37" s="245"/>
      <c r="L37" s="245"/>
      <c r="M37" s="245"/>
      <c r="N37" s="245">
        <f t="shared" si="1"/>
        <v>0</v>
      </c>
    </row>
    <row r="38" spans="1:14" x14ac:dyDescent="0.25">
      <c r="A38" s="262"/>
      <c r="B38" s="245"/>
      <c r="C38" s="229"/>
      <c r="D38" s="245"/>
      <c r="E38" s="245"/>
      <c r="F38" s="229"/>
      <c r="G38" s="229"/>
      <c r="H38" s="245"/>
      <c r="I38" s="245"/>
      <c r="J38" s="245"/>
      <c r="K38" s="245"/>
      <c r="L38" s="245"/>
      <c r="M38" s="245"/>
      <c r="N38" s="245">
        <f t="shared" si="1"/>
        <v>0</v>
      </c>
    </row>
    <row r="39" spans="1:14" x14ac:dyDescent="0.25">
      <c r="A39" s="249" t="s">
        <v>98</v>
      </c>
      <c r="B39" s="263">
        <f t="shared" ref="B39:N39" si="2">SUM(B3:B38)</f>
        <v>1956</v>
      </c>
      <c r="C39" s="247">
        <f t="shared" si="2"/>
        <v>0</v>
      </c>
      <c r="D39" s="263">
        <f t="shared" si="2"/>
        <v>0</v>
      </c>
      <c r="E39" s="263">
        <f t="shared" si="2"/>
        <v>0</v>
      </c>
      <c r="F39" s="263">
        <f t="shared" si="2"/>
        <v>0</v>
      </c>
      <c r="G39" s="263">
        <f t="shared" si="2"/>
        <v>0</v>
      </c>
      <c r="H39" s="263">
        <f t="shared" si="2"/>
        <v>0</v>
      </c>
      <c r="I39" s="263">
        <f t="shared" si="2"/>
        <v>0</v>
      </c>
      <c r="J39" s="263">
        <f t="shared" si="2"/>
        <v>0</v>
      </c>
      <c r="K39" s="263">
        <f t="shared" si="2"/>
        <v>0</v>
      </c>
      <c r="L39" s="263">
        <f t="shared" si="2"/>
        <v>0</v>
      </c>
      <c r="M39" s="263">
        <f t="shared" si="2"/>
        <v>0</v>
      </c>
      <c r="N39" s="263">
        <f t="shared" si="2"/>
        <v>1956</v>
      </c>
    </row>
    <row r="41" spans="1:14" x14ac:dyDescent="0.25">
      <c r="N41" s="255">
        <f>SUM(B39:M39)-N39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51"/>
  <sheetViews>
    <sheetView workbookViewId="0">
      <selection activeCell="B11" sqref="B11"/>
    </sheetView>
  </sheetViews>
  <sheetFormatPr defaultRowHeight="15" x14ac:dyDescent="0.25"/>
  <cols>
    <col min="1" max="1" width="33.140625" bestFit="1" customWidth="1"/>
    <col min="2" max="2" width="12.8554687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  <col min="14" max="14" width="14.5703125" style="97" bestFit="1" customWidth="1"/>
  </cols>
  <sheetData>
    <row r="1" spans="1:14" x14ac:dyDescent="0.25">
      <c r="A1" s="249" t="s">
        <v>127</v>
      </c>
      <c r="B1" s="256"/>
      <c r="C1" s="256"/>
      <c r="D1" s="256"/>
      <c r="E1" s="256"/>
      <c r="F1" s="216"/>
      <c r="G1" s="216" t="str">
        <f>'ВСЕ затраты'!B1</f>
        <v>2023-2024гг.</v>
      </c>
      <c r="H1" s="256"/>
      <c r="I1" s="256"/>
      <c r="J1" s="256"/>
      <c r="K1" s="256"/>
      <c r="L1" s="256"/>
      <c r="M1" s="256"/>
      <c r="N1" s="303"/>
    </row>
    <row r="2" spans="1:14" x14ac:dyDescent="0.25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304"/>
    </row>
    <row r="3" spans="1:14" x14ac:dyDescent="0.25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84"/>
    </row>
    <row r="4" spans="1:14" x14ac:dyDescent="0.25">
      <c r="A4" s="301" t="s">
        <v>127</v>
      </c>
      <c r="B4" s="310">
        <v>224752.22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84">
        <f t="shared" ref="N4:N9" si="0">SUM(B4:M4)</f>
        <v>224752.22</v>
      </c>
    </row>
    <row r="5" spans="1:14" x14ac:dyDescent="0.25">
      <c r="A5" s="301" t="s">
        <v>128</v>
      </c>
      <c r="B5" s="310">
        <f>-4050-2380-10317.62</f>
        <v>-16747.620000000003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84">
        <f t="shared" si="0"/>
        <v>-16747.620000000003</v>
      </c>
    </row>
    <row r="6" spans="1:14" x14ac:dyDescent="0.25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84">
        <f t="shared" si="0"/>
        <v>0</v>
      </c>
    </row>
    <row r="7" spans="1:14" x14ac:dyDescent="0.25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82">
        <f t="shared" si="0"/>
        <v>0</v>
      </c>
    </row>
    <row r="8" spans="1:14" x14ac:dyDescent="0.25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82">
        <f t="shared" si="0"/>
        <v>0</v>
      </c>
    </row>
    <row r="9" spans="1:14" x14ac:dyDescent="0.25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82">
        <f t="shared" si="0"/>
        <v>0</v>
      </c>
    </row>
    <row r="10" spans="1:14" x14ac:dyDescent="0.25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82">
        <f t="shared" ref="N10:N48" si="1">SUM(B10:M10)</f>
        <v>0</v>
      </c>
    </row>
    <row r="11" spans="1:14" x14ac:dyDescent="0.25">
      <c r="A11" s="262"/>
      <c r="B11" s="243"/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84">
        <f t="shared" si="1"/>
        <v>0</v>
      </c>
    </row>
    <row r="12" spans="1:14" x14ac:dyDescent="0.25">
      <c r="A12" s="256"/>
      <c r="B12" s="243"/>
      <c r="C12" s="243"/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84">
        <f t="shared" si="1"/>
        <v>0</v>
      </c>
    </row>
    <row r="13" spans="1:14" x14ac:dyDescent="0.25">
      <c r="A13" s="256"/>
      <c r="B13" s="243"/>
      <c r="C13" s="243"/>
      <c r="D13" s="243"/>
      <c r="E13" s="244"/>
      <c r="F13" s="243"/>
      <c r="G13" s="244"/>
      <c r="H13" s="243"/>
      <c r="I13" s="244"/>
      <c r="J13" s="243"/>
      <c r="K13" s="243"/>
      <c r="L13" s="243"/>
      <c r="M13" s="243"/>
      <c r="N13" s="284">
        <f t="shared" si="1"/>
        <v>0</v>
      </c>
    </row>
    <row r="14" spans="1:14" x14ac:dyDescent="0.25">
      <c r="A14" s="262"/>
      <c r="B14" s="245"/>
      <c r="C14" s="245"/>
      <c r="D14" s="245"/>
      <c r="E14" s="246"/>
      <c r="F14" s="245"/>
      <c r="G14" s="246"/>
      <c r="H14" s="245"/>
      <c r="I14" s="246"/>
      <c r="J14" s="245"/>
      <c r="K14" s="245"/>
      <c r="L14" s="245"/>
      <c r="M14" s="245"/>
      <c r="N14" s="284">
        <f t="shared" si="1"/>
        <v>0</v>
      </c>
    </row>
    <row r="15" spans="1:14" x14ac:dyDescent="0.25">
      <c r="A15" s="256"/>
      <c r="B15" s="245"/>
      <c r="C15" s="245"/>
      <c r="D15" s="245"/>
      <c r="E15" s="246"/>
      <c r="F15" s="245"/>
      <c r="G15" s="246"/>
      <c r="H15" s="245"/>
      <c r="I15" s="246"/>
      <c r="J15" s="245"/>
      <c r="K15" s="245"/>
      <c r="L15" s="245"/>
      <c r="M15" s="245"/>
      <c r="N15" s="284">
        <f t="shared" si="1"/>
        <v>0</v>
      </c>
    </row>
    <row r="16" spans="1:14" x14ac:dyDescent="0.25">
      <c r="A16" s="256"/>
      <c r="B16" s="245"/>
      <c r="C16" s="245"/>
      <c r="D16" s="245"/>
      <c r="E16" s="246"/>
      <c r="F16" s="245"/>
      <c r="G16" s="246"/>
      <c r="H16" s="245"/>
      <c r="I16" s="246"/>
      <c r="J16" s="245"/>
      <c r="K16" s="245"/>
      <c r="L16" s="245"/>
      <c r="M16" s="245"/>
      <c r="N16" s="284">
        <f t="shared" si="1"/>
        <v>0</v>
      </c>
    </row>
    <row r="17" spans="1:14" x14ac:dyDescent="0.25">
      <c r="A17" s="256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84">
        <f t="shared" si="1"/>
        <v>0</v>
      </c>
    </row>
    <row r="18" spans="1:14" x14ac:dyDescent="0.25">
      <c r="A18" s="256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84">
        <f t="shared" si="1"/>
        <v>0</v>
      </c>
    </row>
    <row r="19" spans="1:14" x14ac:dyDescent="0.25">
      <c r="A19" s="256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84">
        <f t="shared" si="1"/>
        <v>0</v>
      </c>
    </row>
    <row r="20" spans="1:14" x14ac:dyDescent="0.25">
      <c r="A20" s="256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84">
        <f t="shared" si="1"/>
        <v>0</v>
      </c>
    </row>
    <row r="21" spans="1:14" x14ac:dyDescent="0.25">
      <c r="A21" s="256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84">
        <f t="shared" si="1"/>
        <v>0</v>
      </c>
    </row>
    <row r="22" spans="1:14" x14ac:dyDescent="0.25">
      <c r="A22" s="256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84">
        <f t="shared" si="1"/>
        <v>0</v>
      </c>
    </row>
    <row r="23" spans="1:14" x14ac:dyDescent="0.25">
      <c r="A23" s="256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84">
        <f t="shared" si="1"/>
        <v>0</v>
      </c>
    </row>
    <row r="24" spans="1:14" x14ac:dyDescent="0.25">
      <c r="A24" s="256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84">
        <f t="shared" si="1"/>
        <v>0</v>
      </c>
    </row>
    <row r="25" spans="1:14" x14ac:dyDescent="0.25">
      <c r="A25" s="256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84">
        <f t="shared" si="1"/>
        <v>0</v>
      </c>
    </row>
    <row r="26" spans="1:14" x14ac:dyDescent="0.25">
      <c r="A26" s="256"/>
      <c r="B26" s="229"/>
      <c r="C26" s="245"/>
      <c r="D26" s="229"/>
      <c r="E26" s="245"/>
      <c r="F26" s="245"/>
      <c r="G26" s="245"/>
      <c r="H26" s="245"/>
      <c r="I26" s="245"/>
      <c r="J26" s="245"/>
      <c r="K26" s="245"/>
      <c r="L26" s="245"/>
      <c r="M26" s="245"/>
      <c r="N26" s="284">
        <f t="shared" si="1"/>
        <v>0</v>
      </c>
    </row>
    <row r="27" spans="1:14" x14ac:dyDescent="0.25">
      <c r="A27" s="262"/>
      <c r="B27" s="229"/>
      <c r="C27" s="245"/>
      <c r="D27" s="229"/>
      <c r="E27" s="245"/>
      <c r="F27" s="245"/>
      <c r="G27" s="245"/>
      <c r="H27" s="245"/>
      <c r="I27" s="245"/>
      <c r="J27" s="245"/>
      <c r="K27" s="245"/>
      <c r="L27" s="245"/>
      <c r="M27" s="245"/>
      <c r="N27" s="284">
        <f t="shared" si="1"/>
        <v>0</v>
      </c>
    </row>
    <row r="28" spans="1:14" x14ac:dyDescent="0.25">
      <c r="A28" s="256"/>
      <c r="B28" s="229"/>
      <c r="C28" s="245"/>
      <c r="D28" s="229"/>
      <c r="E28" s="245"/>
      <c r="F28" s="245"/>
      <c r="G28" s="245"/>
      <c r="H28" s="245"/>
      <c r="I28" s="245"/>
      <c r="J28" s="245"/>
      <c r="K28" s="245"/>
      <c r="L28" s="245"/>
      <c r="M28" s="245"/>
      <c r="N28" s="284">
        <f t="shared" si="1"/>
        <v>0</v>
      </c>
    </row>
    <row r="29" spans="1:14" x14ac:dyDescent="0.25">
      <c r="A29" s="256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84">
        <f t="shared" si="1"/>
        <v>0</v>
      </c>
    </row>
    <row r="30" spans="1:14" x14ac:dyDescent="0.25">
      <c r="A30" s="256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84">
        <f t="shared" si="1"/>
        <v>0</v>
      </c>
    </row>
    <row r="31" spans="1:14" x14ac:dyDescent="0.25">
      <c r="A31" s="256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84">
        <f t="shared" si="1"/>
        <v>0</v>
      </c>
    </row>
    <row r="32" spans="1:14" x14ac:dyDescent="0.25">
      <c r="A32" s="256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84">
        <f t="shared" si="1"/>
        <v>0</v>
      </c>
    </row>
    <row r="33" spans="1:14" x14ac:dyDescent="0.25">
      <c r="A33" s="256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84">
        <f t="shared" si="1"/>
        <v>0</v>
      </c>
    </row>
    <row r="34" spans="1:14" x14ac:dyDescent="0.25">
      <c r="A34" s="25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84">
        <f t="shared" si="1"/>
        <v>0</v>
      </c>
    </row>
    <row r="35" spans="1:14" x14ac:dyDescent="0.25">
      <c r="A35" s="256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84">
        <f t="shared" si="1"/>
        <v>0</v>
      </c>
    </row>
    <row r="36" spans="1:14" x14ac:dyDescent="0.25">
      <c r="A36" s="256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84">
        <f t="shared" si="1"/>
        <v>0</v>
      </c>
    </row>
    <row r="37" spans="1:14" x14ac:dyDescent="0.25">
      <c r="A37" s="256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84">
        <f t="shared" si="1"/>
        <v>0</v>
      </c>
    </row>
    <row r="38" spans="1:14" x14ac:dyDescent="0.25">
      <c r="A38" s="256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84">
        <f t="shared" si="1"/>
        <v>0</v>
      </c>
    </row>
    <row r="39" spans="1:14" x14ac:dyDescent="0.25">
      <c r="A39" s="256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84">
        <f t="shared" si="1"/>
        <v>0</v>
      </c>
    </row>
    <row r="40" spans="1:14" x14ac:dyDescent="0.25">
      <c r="A40" s="25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84">
        <f t="shared" si="1"/>
        <v>0</v>
      </c>
    </row>
    <row r="41" spans="1:14" x14ac:dyDescent="0.25">
      <c r="A41" s="256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84">
        <f t="shared" si="1"/>
        <v>0</v>
      </c>
    </row>
    <row r="42" spans="1:14" x14ac:dyDescent="0.25">
      <c r="A42" s="256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84">
        <f t="shared" si="1"/>
        <v>0</v>
      </c>
    </row>
    <row r="43" spans="1:14" x14ac:dyDescent="0.25">
      <c r="A43" s="25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84">
        <f t="shared" si="1"/>
        <v>0</v>
      </c>
    </row>
    <row r="44" spans="1:14" x14ac:dyDescent="0.25">
      <c r="A44" s="25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84">
        <f t="shared" si="1"/>
        <v>0</v>
      </c>
    </row>
    <row r="45" spans="1:14" x14ac:dyDescent="0.25">
      <c r="A45" s="25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84">
        <f t="shared" si="1"/>
        <v>0</v>
      </c>
    </row>
    <row r="46" spans="1:14" x14ac:dyDescent="0.25">
      <c r="A46" s="256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84">
        <f t="shared" si="1"/>
        <v>0</v>
      </c>
    </row>
    <row r="47" spans="1:14" x14ac:dyDescent="0.25">
      <c r="A47" s="256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84">
        <f t="shared" si="1"/>
        <v>0</v>
      </c>
    </row>
    <row r="48" spans="1:14" x14ac:dyDescent="0.25">
      <c r="A48" s="256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84">
        <f t="shared" si="1"/>
        <v>0</v>
      </c>
    </row>
    <row r="49" spans="1:14" x14ac:dyDescent="0.25">
      <c r="A49" s="249" t="s">
        <v>98</v>
      </c>
      <c r="B49" s="263">
        <f>SUM(B4:B48)</f>
        <v>208004.6</v>
      </c>
      <c r="C49" s="263">
        <f t="shared" ref="C49:M49" si="2">SUM(C4:C48)</f>
        <v>0</v>
      </c>
      <c r="D49" s="263">
        <f t="shared" si="2"/>
        <v>0</v>
      </c>
      <c r="E49" s="263">
        <f t="shared" si="2"/>
        <v>0</v>
      </c>
      <c r="F49" s="263">
        <f t="shared" si="2"/>
        <v>0</v>
      </c>
      <c r="G49" s="263">
        <f t="shared" si="2"/>
        <v>0</v>
      </c>
      <c r="H49" s="263">
        <f t="shared" si="2"/>
        <v>0</v>
      </c>
      <c r="I49" s="263">
        <f t="shared" si="2"/>
        <v>0</v>
      </c>
      <c r="J49" s="263">
        <f t="shared" si="2"/>
        <v>0</v>
      </c>
      <c r="K49" s="263">
        <f t="shared" si="2"/>
        <v>0</v>
      </c>
      <c r="L49" s="263">
        <f t="shared" si="2"/>
        <v>0</v>
      </c>
      <c r="M49" s="263">
        <f t="shared" si="2"/>
        <v>0</v>
      </c>
      <c r="N49" s="305">
        <f>SUM(N4:N48)</f>
        <v>208004.6</v>
      </c>
    </row>
    <row r="51" spans="1:14" x14ac:dyDescent="0.25">
      <c r="N51" s="97">
        <f>SUM(B49:M49)-N49</f>
        <v>0</v>
      </c>
    </row>
  </sheetData>
  <phoneticPr fontId="22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40"/>
  <sheetViews>
    <sheetView workbookViewId="0">
      <selection activeCell="B5" sqref="B5"/>
    </sheetView>
  </sheetViews>
  <sheetFormatPr defaultRowHeight="15" x14ac:dyDescent="0.2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 x14ac:dyDescent="0.25">
      <c r="A1" s="249" t="s">
        <v>95</v>
      </c>
      <c r="B1" s="215"/>
      <c r="C1" s="256"/>
      <c r="D1" s="215"/>
      <c r="E1" s="256"/>
      <c r="F1" s="216"/>
      <c r="G1" s="216" t="str">
        <f>'ВСЕ затраты'!B1</f>
        <v>2023-2024гг.</v>
      </c>
      <c r="H1" s="249"/>
      <c r="I1" s="256"/>
      <c r="J1" s="256"/>
      <c r="K1" s="256"/>
      <c r="L1" s="256"/>
      <c r="M1" s="256"/>
      <c r="N1" s="250"/>
    </row>
    <row r="2" spans="1:14" x14ac:dyDescent="0.25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98</v>
      </c>
    </row>
    <row r="3" spans="1:14" x14ac:dyDescent="0.25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 x14ac:dyDescent="0.25">
      <c r="A4" s="262" t="s">
        <v>102</v>
      </c>
      <c r="B4" s="229">
        <v>4828</v>
      </c>
      <c r="C4" s="245"/>
      <c r="D4" s="229"/>
      <c r="E4" s="245"/>
      <c r="F4" s="245"/>
      <c r="G4" s="245"/>
      <c r="H4" s="245"/>
      <c r="I4" s="245"/>
      <c r="J4" s="245"/>
      <c r="K4" s="245"/>
      <c r="L4" s="245"/>
      <c r="M4" s="245"/>
      <c r="N4" s="246">
        <f t="shared" ref="N4:N37" si="0">SUM(B4:M4)</f>
        <v>4828</v>
      </c>
    </row>
    <row r="5" spans="1:14" x14ac:dyDescent="0.25">
      <c r="A5" s="256" t="s">
        <v>103</v>
      </c>
      <c r="B5" s="229"/>
      <c r="C5" s="245"/>
      <c r="D5" s="229"/>
      <c r="E5" s="245"/>
      <c r="F5" s="245"/>
      <c r="G5" s="245"/>
      <c r="H5" s="245"/>
      <c r="I5" s="245"/>
      <c r="J5" s="245"/>
      <c r="K5" s="245"/>
      <c r="L5" s="245"/>
      <c r="M5" s="245"/>
      <c r="N5" s="246">
        <f t="shared" si="0"/>
        <v>0</v>
      </c>
    </row>
    <row r="6" spans="1:14" x14ac:dyDescent="0.25">
      <c r="A6" s="256" t="s">
        <v>137</v>
      </c>
      <c r="B6" s="229"/>
      <c r="C6" s="245"/>
      <c r="D6" s="229"/>
      <c r="E6" s="245"/>
      <c r="F6" s="245"/>
      <c r="G6" s="245"/>
      <c r="H6" s="245"/>
      <c r="I6" s="245"/>
      <c r="J6" s="245"/>
      <c r="K6" s="245"/>
      <c r="L6" s="245"/>
      <c r="M6" s="245"/>
      <c r="N6" s="246">
        <f t="shared" si="0"/>
        <v>0</v>
      </c>
    </row>
    <row r="7" spans="1:14" x14ac:dyDescent="0.25">
      <c r="A7" s="256" t="s">
        <v>152</v>
      </c>
      <c r="B7" s="229">
        <v>8304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8304</v>
      </c>
    </row>
    <row r="8" spans="1:14" x14ac:dyDescent="0.25">
      <c r="A8" s="256"/>
      <c r="B8" s="229"/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6">
        <f t="shared" si="0"/>
        <v>0</v>
      </c>
    </row>
    <row r="9" spans="1:14" x14ac:dyDescent="0.25">
      <c r="A9" s="256"/>
      <c r="B9" s="229"/>
      <c r="C9" s="245"/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0</v>
      </c>
    </row>
    <row r="10" spans="1:14" x14ac:dyDescent="0.25">
      <c r="A10" s="256"/>
      <c r="B10" s="229"/>
      <c r="C10" s="245"/>
      <c r="D10" s="229"/>
      <c r="E10" s="245"/>
      <c r="F10" s="245"/>
      <c r="G10" s="245"/>
      <c r="H10" s="245"/>
      <c r="I10" s="245"/>
      <c r="J10" s="245"/>
      <c r="K10" s="245"/>
      <c r="L10" s="245"/>
      <c r="M10" s="245"/>
      <c r="N10" s="243">
        <f t="shared" si="0"/>
        <v>0</v>
      </c>
    </row>
    <row r="11" spans="1:14" x14ac:dyDescent="0.25">
      <c r="A11" s="256"/>
      <c r="B11" s="229"/>
      <c r="C11" s="245"/>
      <c r="D11" s="229"/>
      <c r="E11" s="245"/>
      <c r="F11" s="245"/>
      <c r="G11" s="245"/>
      <c r="H11" s="245"/>
      <c r="I11" s="245"/>
      <c r="J11" s="245"/>
      <c r="K11" s="245"/>
      <c r="L11" s="245"/>
      <c r="M11" s="245"/>
      <c r="N11" s="243">
        <f t="shared" si="0"/>
        <v>0</v>
      </c>
    </row>
    <row r="12" spans="1:14" x14ac:dyDescent="0.25">
      <c r="A12" s="256"/>
      <c r="B12" s="229"/>
      <c r="C12" s="245"/>
      <c r="D12" s="229"/>
      <c r="E12" s="245"/>
      <c r="F12" s="245"/>
      <c r="G12" s="245"/>
      <c r="H12" s="245"/>
      <c r="I12" s="245"/>
      <c r="J12" s="245"/>
      <c r="K12" s="245"/>
      <c r="L12" s="245"/>
      <c r="M12" s="245"/>
      <c r="N12" s="243">
        <f t="shared" si="0"/>
        <v>0</v>
      </c>
    </row>
    <row r="13" spans="1:14" x14ac:dyDescent="0.25">
      <c r="A13" s="256"/>
      <c r="B13" s="229"/>
      <c r="C13" s="245"/>
      <c r="D13" s="229"/>
      <c r="E13" s="193"/>
      <c r="F13" s="245"/>
      <c r="G13" s="245"/>
      <c r="H13" s="245"/>
      <c r="I13" s="245"/>
      <c r="J13" s="245"/>
      <c r="K13" s="245"/>
      <c r="L13" s="245"/>
      <c r="M13" s="245"/>
      <c r="N13" s="244">
        <f t="shared" si="0"/>
        <v>0</v>
      </c>
    </row>
    <row r="14" spans="1:14" x14ac:dyDescent="0.25">
      <c r="A14" s="262"/>
      <c r="B14" s="229"/>
      <c r="C14" s="245"/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44">
        <f t="shared" si="0"/>
        <v>0</v>
      </c>
    </row>
    <row r="15" spans="1:14" x14ac:dyDescent="0.25">
      <c r="A15" s="223"/>
      <c r="B15" s="224"/>
      <c r="C15" s="245"/>
      <c r="D15" s="229"/>
      <c r="E15" s="245"/>
      <c r="F15" s="245"/>
      <c r="G15" s="245"/>
      <c r="H15" s="245"/>
      <c r="I15" s="245"/>
      <c r="J15" s="245"/>
      <c r="K15" s="245"/>
      <c r="L15" s="245"/>
      <c r="M15" s="245"/>
      <c r="N15" s="244">
        <f t="shared" si="0"/>
        <v>0</v>
      </c>
    </row>
    <row r="16" spans="1:14" x14ac:dyDescent="0.25">
      <c r="A16" s="256"/>
      <c r="B16" s="229"/>
      <c r="C16" s="245"/>
      <c r="D16" s="229"/>
      <c r="E16" s="245"/>
      <c r="F16" s="245"/>
      <c r="G16" s="245"/>
      <c r="H16" s="245"/>
      <c r="I16" s="245"/>
      <c r="J16" s="245"/>
      <c r="K16" s="245"/>
      <c r="L16" s="245"/>
      <c r="M16" s="245"/>
      <c r="N16" s="244">
        <f t="shared" si="0"/>
        <v>0</v>
      </c>
    </row>
    <row r="17" spans="1:14" x14ac:dyDescent="0.25">
      <c r="A17" s="262"/>
      <c r="B17" s="229"/>
      <c r="C17" s="245"/>
      <c r="D17" s="229"/>
      <c r="E17" s="245"/>
      <c r="F17" s="245"/>
      <c r="G17" s="245"/>
      <c r="H17" s="245"/>
      <c r="I17" s="245"/>
      <c r="J17" s="245"/>
      <c r="K17" s="245"/>
      <c r="L17" s="245"/>
      <c r="M17" s="245"/>
      <c r="N17" s="244">
        <f t="shared" si="0"/>
        <v>0</v>
      </c>
    </row>
    <row r="18" spans="1:14" x14ac:dyDescent="0.25">
      <c r="A18" s="262"/>
      <c r="B18" s="229"/>
      <c r="C18" s="245"/>
      <c r="D18" s="229"/>
      <c r="E18" s="245"/>
      <c r="F18" s="245"/>
      <c r="G18" s="245"/>
      <c r="H18" s="245"/>
      <c r="I18" s="245"/>
      <c r="J18" s="245"/>
      <c r="K18" s="245"/>
      <c r="L18" s="245"/>
      <c r="M18" s="245"/>
      <c r="N18" s="244">
        <f t="shared" si="0"/>
        <v>0</v>
      </c>
    </row>
    <row r="19" spans="1:14" x14ac:dyDescent="0.25">
      <c r="A19" s="262"/>
      <c r="B19" s="229"/>
      <c r="C19" s="245"/>
      <c r="D19" s="229"/>
      <c r="E19" s="245"/>
      <c r="F19" s="245"/>
      <c r="G19" s="245"/>
      <c r="H19" s="245"/>
      <c r="I19" s="245"/>
      <c r="J19" s="245"/>
      <c r="K19" s="245"/>
      <c r="L19" s="245"/>
      <c r="M19" s="245"/>
      <c r="N19" s="244">
        <f t="shared" si="0"/>
        <v>0</v>
      </c>
    </row>
    <row r="20" spans="1:14" x14ac:dyDescent="0.25">
      <c r="A20" s="262"/>
      <c r="B20" s="229"/>
      <c r="C20" s="245"/>
      <c r="D20" s="229"/>
      <c r="E20" s="245"/>
      <c r="F20" s="245"/>
      <c r="G20" s="245"/>
      <c r="H20" s="245"/>
      <c r="I20" s="245"/>
      <c r="J20" s="245"/>
      <c r="K20" s="245"/>
      <c r="L20" s="245"/>
      <c r="M20" s="245"/>
      <c r="N20" s="244">
        <f t="shared" si="0"/>
        <v>0</v>
      </c>
    </row>
    <row r="21" spans="1:14" x14ac:dyDescent="0.25">
      <c r="A21" s="262"/>
      <c r="B21" s="229"/>
      <c r="C21" s="245"/>
      <c r="D21" s="229"/>
      <c r="E21" s="245"/>
      <c r="F21" s="245"/>
      <c r="G21" s="245"/>
      <c r="H21" s="245"/>
      <c r="I21" s="245"/>
      <c r="J21" s="245"/>
      <c r="K21" s="245"/>
      <c r="L21" s="245"/>
      <c r="M21" s="245"/>
      <c r="N21" s="244">
        <f t="shared" si="0"/>
        <v>0</v>
      </c>
    </row>
    <row r="22" spans="1:14" x14ac:dyDescent="0.25">
      <c r="A22" s="262"/>
      <c r="B22" s="229"/>
      <c r="C22" s="245"/>
      <c r="D22" s="229"/>
      <c r="E22" s="245"/>
      <c r="F22" s="245"/>
      <c r="G22" s="245"/>
      <c r="H22" s="245"/>
      <c r="I22" s="245"/>
      <c r="J22" s="245"/>
      <c r="K22" s="245"/>
      <c r="L22" s="245"/>
      <c r="M22" s="245"/>
      <c r="N22" s="244">
        <f t="shared" si="0"/>
        <v>0</v>
      </c>
    </row>
    <row r="23" spans="1:14" x14ac:dyDescent="0.25">
      <c r="A23" s="262"/>
      <c r="B23" s="229"/>
      <c r="C23" s="245"/>
      <c r="D23" s="229"/>
      <c r="E23" s="245"/>
      <c r="F23" s="245"/>
      <c r="G23" s="245"/>
      <c r="H23" s="245"/>
      <c r="I23" s="245"/>
      <c r="J23" s="245"/>
      <c r="K23" s="245"/>
      <c r="L23" s="245"/>
      <c r="M23" s="245"/>
      <c r="N23" s="244">
        <f t="shared" si="0"/>
        <v>0</v>
      </c>
    </row>
    <row r="24" spans="1:14" x14ac:dyDescent="0.25">
      <c r="A24" s="262"/>
      <c r="B24" s="229"/>
      <c r="C24" s="245"/>
      <c r="D24" s="229"/>
      <c r="E24" s="245"/>
      <c r="F24" s="245"/>
      <c r="G24" s="245"/>
      <c r="H24" s="245"/>
      <c r="I24" s="245"/>
      <c r="J24" s="245"/>
      <c r="K24" s="245"/>
      <c r="L24" s="245"/>
      <c r="M24" s="245"/>
      <c r="N24" s="244">
        <f t="shared" si="0"/>
        <v>0</v>
      </c>
    </row>
    <row r="25" spans="1:14" x14ac:dyDescent="0.25">
      <c r="A25" s="262"/>
      <c r="B25" s="229"/>
      <c r="C25" s="245"/>
      <c r="D25" s="229"/>
      <c r="E25" s="245"/>
      <c r="F25" s="245"/>
      <c r="G25" s="245"/>
      <c r="H25" s="245"/>
      <c r="I25" s="245"/>
      <c r="J25" s="245"/>
      <c r="K25" s="245"/>
      <c r="L25" s="245"/>
      <c r="M25" s="245"/>
      <c r="N25" s="244">
        <f t="shared" si="0"/>
        <v>0</v>
      </c>
    </row>
    <row r="26" spans="1:14" x14ac:dyDescent="0.25">
      <c r="A26" s="262"/>
      <c r="B26" s="229"/>
      <c r="C26" s="245"/>
      <c r="D26" s="229"/>
      <c r="E26" s="245"/>
      <c r="F26" s="245"/>
      <c r="G26" s="245"/>
      <c r="H26" s="245"/>
      <c r="I26" s="245"/>
      <c r="J26" s="245"/>
      <c r="K26" s="245"/>
      <c r="L26" s="245"/>
      <c r="M26" s="245"/>
      <c r="N26" s="244">
        <f t="shared" si="0"/>
        <v>0</v>
      </c>
    </row>
    <row r="27" spans="1:14" x14ac:dyDescent="0.25">
      <c r="A27" s="262"/>
      <c r="B27" s="229"/>
      <c r="C27" s="245"/>
      <c r="D27" s="229"/>
      <c r="E27" s="245"/>
      <c r="F27" s="245"/>
      <c r="G27" s="245"/>
      <c r="H27" s="245"/>
      <c r="I27" s="245"/>
      <c r="J27" s="245"/>
      <c r="K27" s="245"/>
      <c r="L27" s="245"/>
      <c r="M27" s="245"/>
      <c r="N27" s="244">
        <f t="shared" si="0"/>
        <v>0</v>
      </c>
    </row>
    <row r="28" spans="1:14" x14ac:dyDescent="0.25">
      <c r="A28" s="262"/>
      <c r="B28" s="229"/>
      <c r="C28" s="245"/>
      <c r="D28" s="229"/>
      <c r="E28" s="245"/>
      <c r="F28" s="245"/>
      <c r="G28" s="245"/>
      <c r="H28" s="245"/>
      <c r="I28" s="245"/>
      <c r="J28" s="245"/>
      <c r="K28" s="245"/>
      <c r="L28" s="245"/>
      <c r="M28" s="245"/>
      <c r="N28" s="244">
        <f t="shared" si="0"/>
        <v>0</v>
      </c>
    </row>
    <row r="29" spans="1:14" x14ac:dyDescent="0.25">
      <c r="A29" s="262"/>
      <c r="B29" s="229"/>
      <c r="C29" s="245"/>
      <c r="D29" s="229"/>
      <c r="E29" s="245"/>
      <c r="F29" s="245"/>
      <c r="G29" s="245"/>
      <c r="H29" s="245"/>
      <c r="I29" s="245"/>
      <c r="J29" s="245"/>
      <c r="K29" s="245"/>
      <c r="L29" s="245"/>
      <c r="M29" s="245"/>
      <c r="N29" s="244">
        <f t="shared" si="0"/>
        <v>0</v>
      </c>
    </row>
    <row r="30" spans="1:14" x14ac:dyDescent="0.25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 x14ac:dyDescent="0.25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 x14ac:dyDescent="0.25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 x14ac:dyDescent="0.25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 x14ac:dyDescent="0.25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 x14ac:dyDescent="0.25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 x14ac:dyDescent="0.25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 x14ac:dyDescent="0.25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 x14ac:dyDescent="0.25">
      <c r="A38" s="249" t="s">
        <v>98</v>
      </c>
      <c r="B38" s="247">
        <f t="shared" ref="B38:N38" si="1">SUM(B4:B37)</f>
        <v>13132</v>
      </c>
      <c r="C38" s="247">
        <f t="shared" si="1"/>
        <v>0</v>
      </c>
      <c r="D38" s="247">
        <f t="shared" si="1"/>
        <v>0</v>
      </c>
      <c r="E38" s="247">
        <f t="shared" si="1"/>
        <v>0</v>
      </c>
      <c r="F38" s="247">
        <f t="shared" si="1"/>
        <v>0</v>
      </c>
      <c r="G38" s="247">
        <f t="shared" si="1"/>
        <v>0</v>
      </c>
      <c r="H38" s="247">
        <f t="shared" si="1"/>
        <v>0</v>
      </c>
      <c r="I38" s="247">
        <f t="shared" si="1"/>
        <v>0</v>
      </c>
      <c r="J38" s="247">
        <f t="shared" si="1"/>
        <v>0</v>
      </c>
      <c r="K38" s="247">
        <f t="shared" si="1"/>
        <v>0</v>
      </c>
      <c r="L38" s="247">
        <f t="shared" si="1"/>
        <v>0</v>
      </c>
      <c r="M38" s="247">
        <f t="shared" si="1"/>
        <v>0</v>
      </c>
      <c r="N38" s="279">
        <f t="shared" si="1"/>
        <v>13132</v>
      </c>
    </row>
    <row r="40" spans="1:14" x14ac:dyDescent="0.25">
      <c r="N40" s="255">
        <f>SUM(B38:M38)-N38</f>
        <v>0</v>
      </c>
    </row>
  </sheetData>
  <phoneticPr fontId="22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66"/>
  <sheetViews>
    <sheetView workbookViewId="0">
      <selection activeCell="A13" sqref="A13"/>
    </sheetView>
  </sheetViews>
  <sheetFormatPr defaultRowHeight="15" x14ac:dyDescent="0.2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 x14ac:dyDescent="0.25">
      <c r="A1" s="214" t="s">
        <v>129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5"/>
      <c r="I1" s="215"/>
      <c r="J1" s="215"/>
      <c r="K1" s="215"/>
      <c r="L1" s="215"/>
      <c r="M1" s="215"/>
      <c r="N1" s="220"/>
    </row>
    <row r="2" spans="1:14" x14ac:dyDescent="0.25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x14ac:dyDescent="0.25">
      <c r="A3" s="223" t="s">
        <v>130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32" si="0">SUM(B3:M3)</f>
        <v>0</v>
      </c>
    </row>
    <row r="4" spans="1:14" x14ac:dyDescent="0.25">
      <c r="A4" s="223" t="s">
        <v>131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4">
        <f t="shared" si="0"/>
        <v>0</v>
      </c>
    </row>
    <row r="5" spans="1:14" x14ac:dyDescent="0.25">
      <c r="A5" s="223" t="s">
        <v>132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4">
        <f t="shared" si="0"/>
        <v>0</v>
      </c>
    </row>
    <row r="6" spans="1:14" x14ac:dyDescent="0.25">
      <c r="A6" s="234" t="s">
        <v>150</v>
      </c>
      <c r="B6" s="229">
        <v>42500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42500</v>
      </c>
    </row>
    <row r="7" spans="1:14" x14ac:dyDescent="0.25">
      <c r="A7" s="234" t="s">
        <v>153</v>
      </c>
      <c r="B7" s="229">
        <v>23000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23000</v>
      </c>
    </row>
    <row r="8" spans="1:14" x14ac:dyDescent="0.25">
      <c r="A8" s="234" t="s">
        <v>158</v>
      </c>
      <c r="B8" s="229">
        <v>800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800</v>
      </c>
    </row>
    <row r="9" spans="1:14" x14ac:dyDescent="0.25">
      <c r="A9" s="234" t="s">
        <v>159</v>
      </c>
      <c r="B9" s="229">
        <f>250+750+2500</f>
        <v>3500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3500</v>
      </c>
    </row>
    <row r="10" spans="1:14" x14ac:dyDescent="0.25">
      <c r="A10" s="234" t="s">
        <v>160</v>
      </c>
      <c r="B10" s="229">
        <v>2400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2400</v>
      </c>
    </row>
    <row r="11" spans="1:14" x14ac:dyDescent="0.25">
      <c r="A11" s="234" t="s">
        <v>162</v>
      </c>
      <c r="B11" s="229">
        <v>2444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2444</v>
      </c>
    </row>
    <row r="12" spans="1:14" x14ac:dyDescent="0.25">
      <c r="A12" s="234" t="s">
        <v>163</v>
      </c>
      <c r="B12" s="229">
        <v>2300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2300</v>
      </c>
    </row>
    <row r="13" spans="1:14" x14ac:dyDescent="0.25">
      <c r="A13" s="232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0</v>
      </c>
    </row>
    <row r="14" spans="1:14" x14ac:dyDescent="0.25">
      <c r="A14" s="232"/>
      <c r="B14" s="229"/>
      <c r="C14" s="229"/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0</v>
      </c>
    </row>
    <row r="15" spans="1:14" x14ac:dyDescent="0.25">
      <c r="A15" s="234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0</v>
      </c>
    </row>
    <row r="16" spans="1:14" x14ac:dyDescent="0.25">
      <c r="A16" s="234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0</v>
      </c>
    </row>
    <row r="17" spans="1:14" x14ac:dyDescent="0.25">
      <c r="A17" s="234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0</v>
      </c>
    </row>
    <row r="18" spans="1:14" x14ac:dyDescent="0.25">
      <c r="A18" s="234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0</v>
      </c>
    </row>
    <row r="19" spans="1:14" x14ac:dyDescent="0.25">
      <c r="A19" s="234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0</v>
      </c>
    </row>
    <row r="20" spans="1:14" x14ac:dyDescent="0.25">
      <c r="A20" s="277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0</v>
      </c>
    </row>
    <row r="21" spans="1:14" x14ac:dyDescent="0.25">
      <c r="A21" s="277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0</v>
      </c>
    </row>
    <row r="22" spans="1:14" x14ac:dyDescent="0.25">
      <c r="A22" s="234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0</v>
      </c>
    </row>
    <row r="23" spans="1:14" x14ac:dyDescent="0.25">
      <c r="A23" s="277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0</v>
      </c>
    </row>
    <row r="24" spans="1:14" x14ac:dyDescent="0.25">
      <c r="A24" s="277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0</v>
      </c>
    </row>
    <row r="25" spans="1:14" x14ac:dyDescent="0.25">
      <c r="A25" s="277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0</v>
      </c>
    </row>
    <row r="26" spans="1:14" x14ac:dyDescent="0.25">
      <c r="A26" s="277"/>
      <c r="B26" s="219"/>
      <c r="C26" s="219"/>
      <c r="D26" s="219"/>
      <c r="E26" s="221"/>
      <c r="F26" s="219"/>
      <c r="G26" s="221"/>
      <c r="H26" s="219"/>
      <c r="I26" s="221"/>
      <c r="J26" s="219"/>
      <c r="K26" s="219"/>
      <c r="L26" s="219"/>
      <c r="M26" s="219"/>
      <c r="N26" s="224">
        <f t="shared" si="0"/>
        <v>0</v>
      </c>
    </row>
    <row r="27" spans="1:14" x14ac:dyDescent="0.25">
      <c r="A27" s="277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0</v>
      </c>
    </row>
    <row r="28" spans="1:14" x14ac:dyDescent="0.25">
      <c r="A28" s="277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0</v>
      </c>
    </row>
    <row r="29" spans="1:14" x14ac:dyDescent="0.25">
      <c r="A29" s="277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0</v>
      </c>
    </row>
    <row r="30" spans="1:14" x14ac:dyDescent="0.25">
      <c r="A30" s="277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0</v>
      </c>
    </row>
    <row r="31" spans="1:14" x14ac:dyDescent="0.25">
      <c r="A31" s="277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0</v>
      </c>
    </row>
    <row r="32" spans="1:14" x14ac:dyDescent="0.25">
      <c r="A32" s="277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0</v>
      </c>
    </row>
    <row r="33" spans="1:14" x14ac:dyDescent="0.25">
      <c r="A33" s="277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4">
        <f t="shared" ref="N33:N62" si="1">SUM(B33:M33)</f>
        <v>0</v>
      </c>
    </row>
    <row r="34" spans="1:14" x14ac:dyDescent="0.25">
      <c r="A34" s="277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0</v>
      </c>
    </row>
    <row r="35" spans="1:14" x14ac:dyDescent="0.25">
      <c r="A35" s="277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0</v>
      </c>
    </row>
    <row r="36" spans="1:14" x14ac:dyDescent="0.25">
      <c r="A36" s="277"/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0</v>
      </c>
    </row>
    <row r="37" spans="1:14" x14ac:dyDescent="0.25">
      <c r="A37" s="277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4">
        <f t="shared" si="1"/>
        <v>0</v>
      </c>
    </row>
    <row r="38" spans="1:14" x14ac:dyDescent="0.25">
      <c r="A38" s="277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4">
        <f t="shared" si="1"/>
        <v>0</v>
      </c>
    </row>
    <row r="39" spans="1:14" x14ac:dyDescent="0.25">
      <c r="A39" s="277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4">
        <f t="shared" si="1"/>
        <v>0</v>
      </c>
    </row>
    <row r="40" spans="1:14" x14ac:dyDescent="0.25">
      <c r="A40" s="277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4">
        <f t="shared" si="1"/>
        <v>0</v>
      </c>
    </row>
    <row r="41" spans="1:14" x14ac:dyDescent="0.25">
      <c r="A41" s="277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4">
        <f t="shared" si="1"/>
        <v>0</v>
      </c>
    </row>
    <row r="42" spans="1:14" x14ac:dyDescent="0.25">
      <c r="A42" s="277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4">
        <f t="shared" si="1"/>
        <v>0</v>
      </c>
    </row>
    <row r="43" spans="1:14" x14ac:dyDescent="0.25">
      <c r="A43" s="277"/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4">
        <f t="shared" si="1"/>
        <v>0</v>
      </c>
    </row>
    <row r="44" spans="1:14" x14ac:dyDescent="0.25">
      <c r="A44" s="277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4">
        <f t="shared" si="1"/>
        <v>0</v>
      </c>
    </row>
    <row r="45" spans="1:14" x14ac:dyDescent="0.25">
      <c r="A45" s="277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4">
        <f t="shared" si="1"/>
        <v>0</v>
      </c>
    </row>
    <row r="46" spans="1:14" x14ac:dyDescent="0.25">
      <c r="A46" s="232"/>
      <c r="B46" s="229"/>
      <c r="C46" s="229"/>
      <c r="D46" s="229"/>
      <c r="E46" s="240"/>
      <c r="F46" s="229"/>
      <c r="G46" s="230"/>
      <c r="H46" s="300"/>
      <c r="I46" s="229"/>
      <c r="J46" s="229"/>
      <c r="K46" s="229"/>
      <c r="L46" s="229"/>
      <c r="M46" s="229"/>
      <c r="N46" s="227">
        <f>SUM(B46:M46)</f>
        <v>0</v>
      </c>
    </row>
    <row r="47" spans="1:14" x14ac:dyDescent="0.25">
      <c r="A47" s="232"/>
      <c r="B47" s="229"/>
      <c r="C47" s="229"/>
      <c r="D47" s="229"/>
      <c r="E47" s="240"/>
      <c r="F47" s="229"/>
      <c r="G47" s="230"/>
      <c r="H47" s="300"/>
      <c r="I47" s="229"/>
      <c r="J47" s="229"/>
      <c r="K47" s="229"/>
      <c r="L47" s="229"/>
      <c r="M47" s="229"/>
      <c r="N47" s="227">
        <f>SUM(B47:M47)</f>
        <v>0</v>
      </c>
    </row>
    <row r="48" spans="1:14" x14ac:dyDescent="0.25">
      <c r="A48" s="277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4">
        <f t="shared" si="1"/>
        <v>0</v>
      </c>
    </row>
    <row r="49" spans="1:14" x14ac:dyDescent="0.25">
      <c r="A49" s="232"/>
      <c r="B49" s="229"/>
      <c r="C49" s="229"/>
      <c r="D49" s="229"/>
      <c r="E49" s="229"/>
      <c r="F49" s="229"/>
      <c r="G49" s="230"/>
      <c r="H49" s="229"/>
      <c r="I49" s="300"/>
      <c r="J49" s="229"/>
      <c r="K49" s="229"/>
      <c r="L49" s="229"/>
      <c r="M49" s="229"/>
      <c r="N49" s="227">
        <f>SUM(B49:M49)</f>
        <v>0</v>
      </c>
    </row>
    <row r="50" spans="1:14" x14ac:dyDescent="0.25">
      <c r="A50" s="277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4">
        <f t="shared" si="1"/>
        <v>0</v>
      </c>
    </row>
    <row r="51" spans="1:14" x14ac:dyDescent="0.25">
      <c r="A51" s="277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4">
        <f t="shared" si="1"/>
        <v>0</v>
      </c>
    </row>
    <row r="52" spans="1:14" x14ac:dyDescent="0.25">
      <c r="A52" s="277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4">
        <f t="shared" si="1"/>
        <v>0</v>
      </c>
    </row>
    <row r="53" spans="1:14" x14ac:dyDescent="0.25">
      <c r="A53" s="262"/>
      <c r="B53" s="229"/>
      <c r="C53" s="245"/>
      <c r="D53" s="229"/>
      <c r="E53" s="245"/>
      <c r="F53" s="245"/>
      <c r="G53" s="245"/>
      <c r="H53" s="245"/>
      <c r="I53" s="245"/>
      <c r="J53" s="245"/>
      <c r="K53" s="245"/>
      <c r="L53" s="245"/>
      <c r="M53" s="245"/>
      <c r="N53" s="244">
        <f>SUM(B53:M53)</f>
        <v>0</v>
      </c>
    </row>
    <row r="54" spans="1:14" x14ac:dyDescent="0.25">
      <c r="A54" s="262"/>
      <c r="B54" s="229"/>
      <c r="C54" s="245"/>
      <c r="D54" s="229"/>
      <c r="E54" s="245"/>
      <c r="F54" s="245"/>
      <c r="G54" s="245"/>
      <c r="H54" s="245"/>
      <c r="I54" s="245"/>
      <c r="J54" s="245"/>
      <c r="K54" s="245"/>
      <c r="L54" s="245"/>
      <c r="M54" s="245"/>
      <c r="N54" s="244">
        <f>SUM(B54:M54)</f>
        <v>0</v>
      </c>
    </row>
    <row r="55" spans="1:14" x14ac:dyDescent="0.25">
      <c r="A55" s="277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4">
        <f t="shared" si="1"/>
        <v>0</v>
      </c>
    </row>
    <row r="56" spans="1:14" x14ac:dyDescent="0.25">
      <c r="A56" s="277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4">
        <f t="shared" si="1"/>
        <v>0</v>
      </c>
    </row>
    <row r="57" spans="1:14" x14ac:dyDescent="0.25">
      <c r="A57" s="277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4">
        <f t="shared" si="1"/>
        <v>0</v>
      </c>
    </row>
    <row r="58" spans="1:14" x14ac:dyDescent="0.25">
      <c r="A58" s="277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 x14ac:dyDescent="0.25">
      <c r="A59" s="277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 x14ac:dyDescent="0.25">
      <c r="A60" s="277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 x14ac:dyDescent="0.25">
      <c r="A61" s="277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1"/>
        <v>0</v>
      </c>
    </row>
    <row r="62" spans="1:14" x14ac:dyDescent="0.25">
      <c r="A62" s="277"/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4">
        <f t="shared" si="1"/>
        <v>0</v>
      </c>
    </row>
    <row r="63" spans="1:14" x14ac:dyDescent="0.25">
      <c r="A63" s="277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4">
        <f>SUM(B63:M63)</f>
        <v>0</v>
      </c>
    </row>
    <row r="64" spans="1:14" x14ac:dyDescent="0.25">
      <c r="A64" s="214" t="s">
        <v>98</v>
      </c>
      <c r="B64" s="280">
        <f t="shared" ref="B64:M64" si="2">SUM(B3:B63)</f>
        <v>76944</v>
      </c>
      <c r="C64" s="280">
        <f t="shared" si="2"/>
        <v>0</v>
      </c>
      <c r="D64" s="280">
        <f t="shared" si="2"/>
        <v>0</v>
      </c>
      <c r="E64" s="280">
        <f t="shared" si="2"/>
        <v>0</v>
      </c>
      <c r="F64" s="280">
        <f t="shared" si="2"/>
        <v>0</v>
      </c>
      <c r="G64" s="280">
        <f t="shared" si="2"/>
        <v>0</v>
      </c>
      <c r="H64" s="280">
        <f t="shared" si="2"/>
        <v>0</v>
      </c>
      <c r="I64" s="280">
        <f t="shared" si="2"/>
        <v>0</v>
      </c>
      <c r="J64" s="280">
        <f t="shared" si="2"/>
        <v>0</v>
      </c>
      <c r="K64" s="280">
        <f t="shared" si="2"/>
        <v>0</v>
      </c>
      <c r="L64" s="280">
        <f t="shared" si="2"/>
        <v>0</v>
      </c>
      <c r="M64" s="280">
        <f t="shared" si="2"/>
        <v>0</v>
      </c>
      <c r="N64" s="280">
        <f>SUM(N3:N63)</f>
        <v>76944</v>
      </c>
    </row>
    <row r="66" spans="14:14" x14ac:dyDescent="0.25">
      <c r="N66" s="255">
        <f>SUM(B64:M64)-N64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67"/>
  <sheetViews>
    <sheetView workbookViewId="0">
      <selection activeCell="B5" sqref="A5:XFD8"/>
    </sheetView>
  </sheetViews>
  <sheetFormatPr defaultRowHeight="15" x14ac:dyDescent="0.2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4" x14ac:dyDescent="0.25">
      <c r="A1" s="249" t="s">
        <v>133</v>
      </c>
      <c r="B1" s="256"/>
      <c r="C1" s="256"/>
      <c r="D1" s="256"/>
      <c r="E1" s="256"/>
      <c r="F1" s="249"/>
      <c r="G1" s="216" t="str">
        <f>'ВСЕ затраты'!B1</f>
        <v>2023-2024гг.</v>
      </c>
      <c r="H1" s="256"/>
      <c r="I1" s="256"/>
      <c r="J1" s="256"/>
      <c r="K1" s="256"/>
      <c r="L1" s="256"/>
      <c r="M1" s="256"/>
      <c r="N1" s="250"/>
    </row>
    <row r="2" spans="1:14" x14ac:dyDescent="0.25">
      <c r="A2" s="250"/>
      <c r="B2" s="281" t="s">
        <v>4</v>
      </c>
      <c r="C2" s="281" t="s">
        <v>5</v>
      </c>
      <c r="D2" s="281" t="s">
        <v>6</v>
      </c>
      <c r="E2" s="281" t="s">
        <v>7</v>
      </c>
      <c r="F2" s="281" t="s">
        <v>8</v>
      </c>
      <c r="G2" s="281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4" x14ac:dyDescent="0.25">
      <c r="A3" s="262"/>
      <c r="B3" s="240"/>
      <c r="C3" s="282"/>
      <c r="D3" s="240"/>
      <c r="E3" s="282"/>
      <c r="F3" s="282"/>
      <c r="G3" s="282"/>
      <c r="H3" s="282"/>
      <c r="I3" s="282"/>
      <c r="J3" s="282"/>
      <c r="K3" s="282"/>
      <c r="L3" s="282"/>
      <c r="M3" s="282"/>
      <c r="N3" s="283">
        <f t="shared" ref="N3:N33" si="0">SUM(B3:M3)</f>
        <v>0</v>
      </c>
    </row>
    <row r="4" spans="1:14" x14ac:dyDescent="0.25">
      <c r="A4" s="256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4">
        <f t="shared" si="0"/>
        <v>0</v>
      </c>
    </row>
    <row r="5" spans="1:14" ht="13.5" customHeight="1" x14ac:dyDescent="0.25">
      <c r="A5" s="232"/>
      <c r="B5" s="227"/>
      <c r="C5" s="227"/>
      <c r="D5" s="227"/>
      <c r="E5" s="286"/>
      <c r="F5" s="240"/>
      <c r="G5" s="286"/>
      <c r="H5" s="227"/>
      <c r="I5" s="286"/>
      <c r="J5" s="227"/>
      <c r="K5" s="227"/>
      <c r="L5" s="227"/>
      <c r="M5" s="227"/>
      <c r="N5" s="282">
        <f t="shared" si="0"/>
        <v>0</v>
      </c>
    </row>
    <row r="6" spans="1:14" x14ac:dyDescent="0.25">
      <c r="A6" s="256"/>
      <c r="B6" s="227"/>
      <c r="C6" s="227"/>
      <c r="D6" s="227"/>
      <c r="E6" s="286"/>
      <c r="F6" s="227"/>
      <c r="G6" s="286"/>
      <c r="H6" s="227"/>
      <c r="I6" s="286"/>
      <c r="J6" s="227"/>
      <c r="K6" s="227"/>
      <c r="L6" s="227"/>
      <c r="M6" s="227"/>
      <c r="N6" s="282">
        <f t="shared" si="0"/>
        <v>0</v>
      </c>
    </row>
    <row r="7" spans="1:14" x14ac:dyDescent="0.25">
      <c r="A7" s="256"/>
      <c r="B7" s="287"/>
      <c r="C7" s="287"/>
      <c r="D7" s="287"/>
      <c r="E7" s="287"/>
      <c r="F7" s="287"/>
      <c r="G7" s="287"/>
      <c r="H7" s="287"/>
      <c r="I7" s="287"/>
      <c r="J7" s="284"/>
      <c r="K7" s="284"/>
      <c r="L7" s="284"/>
      <c r="M7" s="284"/>
      <c r="N7" s="282">
        <f t="shared" si="0"/>
        <v>0</v>
      </c>
    </row>
    <row r="8" spans="1:14" x14ac:dyDescent="0.25">
      <c r="A8" s="262"/>
      <c r="B8" s="240"/>
      <c r="C8" s="240"/>
      <c r="D8" s="240"/>
      <c r="E8" s="240"/>
      <c r="F8" s="240"/>
      <c r="G8" s="285"/>
      <c r="H8" s="240"/>
      <c r="I8" s="285"/>
      <c r="J8" s="240"/>
      <c r="K8" s="240"/>
      <c r="L8" s="240"/>
      <c r="M8" s="240"/>
      <c r="N8" s="282">
        <f t="shared" si="0"/>
        <v>0</v>
      </c>
    </row>
    <row r="9" spans="1:14" x14ac:dyDescent="0.25">
      <c r="A9" s="262"/>
      <c r="B9" s="240"/>
      <c r="C9" s="240"/>
      <c r="D9" s="240"/>
      <c r="E9" s="240"/>
      <c r="F9" s="240"/>
      <c r="G9" s="285"/>
      <c r="H9" s="240"/>
      <c r="I9" s="240"/>
      <c r="J9" s="240"/>
      <c r="K9" s="240"/>
      <c r="L9" s="240"/>
      <c r="M9" s="240"/>
      <c r="N9" s="282">
        <f t="shared" si="0"/>
        <v>0</v>
      </c>
    </row>
    <row r="10" spans="1:14" x14ac:dyDescent="0.25">
      <c r="A10" s="262"/>
      <c r="B10" s="245"/>
      <c r="C10" s="229"/>
      <c r="D10" s="245"/>
      <c r="E10" s="240"/>
      <c r="F10" s="240"/>
      <c r="G10" s="285"/>
      <c r="H10" s="240"/>
      <c r="I10" s="240"/>
      <c r="J10" s="240"/>
      <c r="K10" s="240"/>
      <c r="L10" s="240"/>
      <c r="M10" s="240"/>
      <c r="N10" s="282">
        <f t="shared" si="0"/>
        <v>0</v>
      </c>
    </row>
    <row r="11" spans="1:14" x14ac:dyDescent="0.25">
      <c r="A11" s="256"/>
      <c r="B11" s="229"/>
      <c r="C11" s="245"/>
      <c r="D11" s="229"/>
      <c r="E11" s="245"/>
      <c r="F11" s="245"/>
      <c r="G11" s="285"/>
      <c r="H11" s="240"/>
      <c r="I11" s="285"/>
      <c r="J11" s="240"/>
      <c r="K11" s="240"/>
      <c r="L11" s="240"/>
      <c r="M11" s="240"/>
      <c r="N11" s="282">
        <f t="shared" si="0"/>
        <v>0</v>
      </c>
    </row>
    <row r="12" spans="1:14" x14ac:dyDescent="0.25">
      <c r="A12" s="262"/>
      <c r="B12" s="240"/>
      <c r="C12" s="240"/>
      <c r="D12" s="240"/>
      <c r="E12" s="285"/>
      <c r="F12" s="240"/>
      <c r="G12" s="285"/>
      <c r="H12" s="240"/>
      <c r="I12" s="285"/>
      <c r="J12" s="240"/>
      <c r="K12" s="240"/>
      <c r="L12" s="240"/>
      <c r="M12" s="240"/>
      <c r="N12" s="282">
        <f t="shared" si="0"/>
        <v>0</v>
      </c>
    </row>
    <row r="13" spans="1:14" x14ac:dyDescent="0.25">
      <c r="A13" s="262"/>
      <c r="B13" s="240"/>
      <c r="C13" s="240"/>
      <c r="D13" s="240"/>
      <c r="E13" s="240"/>
      <c r="F13" s="240"/>
      <c r="G13" s="302"/>
      <c r="H13" s="240"/>
      <c r="I13" s="285"/>
      <c r="J13" s="240"/>
      <c r="K13" s="240"/>
      <c r="L13" s="240"/>
      <c r="M13" s="240"/>
      <c r="N13" s="282">
        <f t="shared" si="0"/>
        <v>0</v>
      </c>
    </row>
    <row r="14" spans="1:14" x14ac:dyDescent="0.25">
      <c r="A14" s="262"/>
      <c r="B14" s="240"/>
      <c r="C14" s="240"/>
      <c r="D14" s="240"/>
      <c r="E14" s="240"/>
      <c r="F14" s="240"/>
      <c r="G14" s="285"/>
      <c r="H14" s="240"/>
      <c r="I14" s="240"/>
      <c r="J14" s="240"/>
      <c r="K14" s="240"/>
      <c r="L14" s="240"/>
      <c r="M14" s="240"/>
      <c r="N14" s="282">
        <f t="shared" si="0"/>
        <v>0</v>
      </c>
    </row>
    <row r="15" spans="1:14" x14ac:dyDescent="0.25">
      <c r="A15" s="262"/>
      <c r="B15" s="240"/>
      <c r="C15" s="240"/>
      <c r="D15" s="240"/>
      <c r="E15" s="240"/>
      <c r="F15" s="240"/>
      <c r="G15" s="285"/>
      <c r="H15" s="240"/>
      <c r="I15" s="240"/>
      <c r="J15" s="240"/>
      <c r="K15" s="240"/>
      <c r="L15" s="240"/>
      <c r="M15" s="240"/>
      <c r="N15" s="282">
        <f t="shared" si="0"/>
        <v>0</v>
      </c>
    </row>
    <row r="16" spans="1:14" x14ac:dyDescent="0.25">
      <c r="A16" s="245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27">
        <f t="shared" si="0"/>
        <v>0</v>
      </c>
    </row>
    <row r="17" spans="1:14" x14ac:dyDescent="0.25">
      <c r="A17" s="234"/>
      <c r="B17" s="229"/>
      <c r="C17" s="229"/>
      <c r="D17" s="229"/>
      <c r="E17" s="229"/>
      <c r="F17" s="229"/>
      <c r="G17" s="308"/>
      <c r="H17" s="229"/>
      <c r="I17" s="229"/>
      <c r="J17" s="229"/>
      <c r="K17" s="229"/>
      <c r="L17" s="229"/>
      <c r="M17" s="229"/>
      <c r="N17" s="227">
        <f>SUM(B17:M17)</f>
        <v>0</v>
      </c>
    </row>
    <row r="18" spans="1:14" x14ac:dyDescent="0.25">
      <c r="A18" s="232"/>
      <c r="B18" s="229"/>
      <c r="C18" s="229"/>
      <c r="D18" s="229"/>
      <c r="E18" s="240"/>
      <c r="F18" s="229"/>
      <c r="G18" s="308"/>
      <c r="H18" s="229"/>
      <c r="I18" s="229"/>
      <c r="J18" s="229"/>
      <c r="K18" s="229"/>
      <c r="L18" s="229"/>
      <c r="M18" s="229"/>
      <c r="N18" s="227">
        <f>SUM(B18:M18)</f>
        <v>0</v>
      </c>
    </row>
    <row r="19" spans="1:14" x14ac:dyDescent="0.25">
      <c r="A19" s="245"/>
      <c r="B19" s="240"/>
      <c r="C19" s="282"/>
      <c r="D19" s="282"/>
      <c r="E19" s="240"/>
      <c r="F19" s="282"/>
      <c r="G19" s="282"/>
      <c r="H19" s="282"/>
      <c r="I19" s="282"/>
      <c r="J19" s="282"/>
      <c r="K19" s="282"/>
      <c r="L19" s="282"/>
      <c r="M19" s="282"/>
      <c r="N19" s="282">
        <f t="shared" si="0"/>
        <v>0</v>
      </c>
    </row>
    <row r="20" spans="1:14" x14ac:dyDescent="0.25">
      <c r="A20" s="262"/>
      <c r="B20" s="240"/>
      <c r="C20" s="282"/>
      <c r="D20" s="284"/>
      <c r="E20" s="282"/>
      <c r="F20" s="282"/>
      <c r="G20" s="282"/>
      <c r="H20" s="282"/>
      <c r="I20" s="282"/>
      <c r="J20" s="282"/>
      <c r="K20" s="282"/>
      <c r="L20" s="282"/>
      <c r="M20" s="282"/>
      <c r="N20" s="282">
        <f t="shared" si="0"/>
        <v>0</v>
      </c>
    </row>
    <row r="21" spans="1:14" x14ac:dyDescent="0.25">
      <c r="A21" s="269"/>
      <c r="B21" s="227"/>
      <c r="C21" s="227"/>
      <c r="D21" s="227"/>
      <c r="E21" s="286"/>
      <c r="F21" s="286"/>
      <c r="G21" s="286"/>
      <c r="H21" s="227"/>
      <c r="I21" s="286"/>
      <c r="J21" s="227"/>
      <c r="K21" s="227"/>
      <c r="L21" s="227"/>
      <c r="M21" s="227"/>
      <c r="N21" s="282">
        <f t="shared" si="0"/>
        <v>0</v>
      </c>
    </row>
    <row r="22" spans="1:14" x14ac:dyDescent="0.25">
      <c r="A22" s="269"/>
      <c r="B22" s="227"/>
      <c r="C22" s="227"/>
      <c r="D22" s="227"/>
      <c r="E22" s="286"/>
      <c r="F22" s="286"/>
      <c r="G22" s="286"/>
      <c r="H22" s="227"/>
      <c r="I22" s="286"/>
      <c r="J22" s="227"/>
      <c r="K22" s="227"/>
      <c r="L22" s="227"/>
      <c r="M22" s="227"/>
      <c r="N22" s="282">
        <f t="shared" si="0"/>
        <v>0</v>
      </c>
    </row>
    <row r="23" spans="1:14" x14ac:dyDescent="0.25">
      <c r="A23" s="256"/>
      <c r="B23" s="227"/>
      <c r="C23" s="227"/>
      <c r="D23" s="227"/>
      <c r="E23" s="286"/>
      <c r="F23" s="227"/>
      <c r="G23" s="286"/>
      <c r="H23" s="227"/>
      <c r="I23" s="286"/>
      <c r="J23" s="227"/>
      <c r="K23" s="227"/>
      <c r="L23" s="227"/>
      <c r="M23" s="227"/>
      <c r="N23" s="282">
        <f t="shared" si="0"/>
        <v>0</v>
      </c>
    </row>
    <row r="24" spans="1:14" x14ac:dyDescent="0.25">
      <c r="A24" s="256"/>
      <c r="B24" s="240"/>
      <c r="C24" s="282"/>
      <c r="D24" s="240"/>
      <c r="E24" s="282"/>
      <c r="F24" s="282"/>
      <c r="G24" s="282"/>
      <c r="H24" s="227"/>
      <c r="I24" s="282"/>
      <c r="J24" s="282"/>
      <c r="K24" s="282"/>
      <c r="L24" s="282"/>
      <c r="M24" s="282"/>
      <c r="N24" s="282">
        <f t="shared" si="0"/>
        <v>0</v>
      </c>
    </row>
    <row r="25" spans="1:14" x14ac:dyDescent="0.25">
      <c r="A25" s="262"/>
      <c r="B25" s="229"/>
      <c r="C25" s="245"/>
      <c r="D25" s="229"/>
      <c r="E25" s="245"/>
      <c r="F25" s="245"/>
      <c r="G25" s="245"/>
      <c r="H25" s="245"/>
      <c r="I25" s="245"/>
      <c r="J25" s="245"/>
      <c r="K25" s="284"/>
      <c r="L25" s="284"/>
      <c r="M25" s="284"/>
      <c r="N25" s="282">
        <f t="shared" si="0"/>
        <v>0</v>
      </c>
    </row>
    <row r="26" spans="1:14" x14ac:dyDescent="0.25">
      <c r="A26" s="288"/>
      <c r="B26" s="227"/>
      <c r="C26" s="289"/>
      <c r="D26" s="289"/>
      <c r="E26" s="286"/>
      <c r="F26" s="284"/>
      <c r="G26" s="290"/>
      <c r="H26" s="284"/>
      <c r="I26" s="290"/>
      <c r="J26" s="284"/>
      <c r="K26" s="284"/>
      <c r="L26" s="284"/>
      <c r="M26" s="284"/>
      <c r="N26" s="282">
        <f t="shared" si="0"/>
        <v>0</v>
      </c>
    </row>
    <row r="27" spans="1:14" x14ac:dyDescent="0.25">
      <c r="A27" s="232"/>
      <c r="B27" s="224"/>
      <c r="C27" s="224"/>
      <c r="D27" s="224"/>
      <c r="E27" s="227"/>
      <c r="F27" s="224"/>
      <c r="G27" s="224"/>
      <c r="H27" s="224"/>
      <c r="I27" s="224"/>
      <c r="J27" s="224"/>
      <c r="K27" s="306"/>
      <c r="L27" s="224"/>
      <c r="M27" s="224"/>
      <c r="N27" s="227">
        <f>SUM(B27:M27)</f>
        <v>0</v>
      </c>
    </row>
    <row r="28" spans="1:14" x14ac:dyDescent="0.25">
      <c r="A28" s="260"/>
      <c r="B28" s="291"/>
      <c r="C28" s="291"/>
      <c r="D28" s="291"/>
      <c r="E28" s="292"/>
      <c r="F28" s="291"/>
      <c r="G28" s="292"/>
      <c r="H28" s="291"/>
      <c r="I28" s="292"/>
      <c r="J28" s="291"/>
      <c r="K28" s="291"/>
      <c r="L28" s="291"/>
      <c r="M28" s="291"/>
      <c r="N28" s="282">
        <f t="shared" si="0"/>
        <v>0</v>
      </c>
    </row>
    <row r="29" spans="1:14" x14ac:dyDescent="0.25">
      <c r="A29" s="293"/>
      <c r="B29" s="240"/>
      <c r="C29" s="240"/>
      <c r="D29" s="282"/>
      <c r="E29" s="285"/>
      <c r="F29" s="282"/>
      <c r="G29" s="283"/>
      <c r="H29" s="282"/>
      <c r="I29" s="283"/>
      <c r="J29" s="282"/>
      <c r="K29" s="282"/>
      <c r="L29" s="282"/>
      <c r="M29" s="282"/>
      <c r="N29" s="282">
        <f t="shared" si="0"/>
        <v>0</v>
      </c>
    </row>
    <row r="30" spans="1:14" hidden="1" x14ac:dyDescent="0.25">
      <c r="A30" s="293"/>
      <c r="B30" s="227"/>
      <c r="C30" s="284"/>
      <c r="D30" s="284"/>
      <c r="E30" s="286"/>
      <c r="F30" s="291"/>
      <c r="G30" s="290"/>
      <c r="H30" s="284"/>
      <c r="I30" s="290"/>
      <c r="J30" s="284"/>
      <c r="K30" s="284"/>
      <c r="L30" s="284"/>
      <c r="M30" s="284"/>
      <c r="N30" s="282">
        <f t="shared" si="0"/>
        <v>0</v>
      </c>
    </row>
    <row r="31" spans="1:14" hidden="1" x14ac:dyDescent="0.25">
      <c r="A31" s="293"/>
      <c r="B31" s="227"/>
      <c r="C31" s="284"/>
      <c r="D31" s="284"/>
      <c r="E31" s="286"/>
      <c r="F31" s="291"/>
      <c r="G31" s="290"/>
      <c r="H31" s="284"/>
      <c r="I31" s="290"/>
      <c r="J31" s="284"/>
      <c r="K31" s="284"/>
      <c r="L31" s="284"/>
      <c r="M31" s="284"/>
      <c r="N31" s="282">
        <f t="shared" si="0"/>
        <v>0</v>
      </c>
    </row>
    <row r="32" spans="1:14" hidden="1" x14ac:dyDescent="0.25">
      <c r="A32" s="293"/>
      <c r="B32" s="227"/>
      <c r="C32" s="284"/>
      <c r="D32" s="284"/>
      <c r="E32" s="286"/>
      <c r="F32" s="284"/>
      <c r="G32" s="290"/>
      <c r="H32" s="284"/>
      <c r="I32" s="290"/>
      <c r="J32" s="284"/>
      <c r="K32" s="284"/>
      <c r="L32" s="284"/>
      <c r="M32" s="284"/>
      <c r="N32" s="282">
        <f t="shared" si="0"/>
        <v>0</v>
      </c>
    </row>
    <row r="33" spans="1:14" hidden="1" x14ac:dyDescent="0.25">
      <c r="A33" s="294"/>
      <c r="B33" s="227"/>
      <c r="C33" s="284"/>
      <c r="D33" s="284"/>
      <c r="E33" s="286"/>
      <c r="F33" s="284"/>
      <c r="G33" s="290"/>
      <c r="H33" s="284"/>
      <c r="I33" s="290"/>
      <c r="J33" s="284"/>
      <c r="K33" s="284"/>
      <c r="L33" s="284"/>
      <c r="M33" s="284"/>
      <c r="N33" s="282">
        <f t="shared" si="0"/>
        <v>0</v>
      </c>
    </row>
    <row r="34" spans="1:14" hidden="1" x14ac:dyDescent="0.25">
      <c r="A34" s="294"/>
      <c r="B34" s="227"/>
      <c r="C34" s="284"/>
      <c r="D34" s="284"/>
      <c r="E34" s="286"/>
      <c r="F34" s="284"/>
      <c r="G34" s="290"/>
      <c r="H34" s="284"/>
      <c r="I34" s="290"/>
      <c r="J34" s="284"/>
      <c r="K34" s="284"/>
      <c r="L34" s="284"/>
      <c r="M34" s="284"/>
      <c r="N34" s="282">
        <f t="shared" ref="N34:N64" si="1">SUM(B34:M34)</f>
        <v>0</v>
      </c>
    </row>
    <row r="35" spans="1:14" hidden="1" x14ac:dyDescent="0.25">
      <c r="A35" s="294"/>
      <c r="B35" s="227"/>
      <c r="C35" s="284"/>
      <c r="D35" s="284"/>
      <c r="E35" s="286"/>
      <c r="F35" s="284"/>
      <c r="G35" s="290"/>
      <c r="H35" s="284"/>
      <c r="I35" s="290"/>
      <c r="J35" s="284"/>
      <c r="K35" s="284"/>
      <c r="L35" s="284"/>
      <c r="M35" s="284"/>
      <c r="N35" s="282">
        <f t="shared" si="1"/>
        <v>0</v>
      </c>
    </row>
    <row r="36" spans="1:14" hidden="1" x14ac:dyDescent="0.25">
      <c r="A36" s="294"/>
      <c r="B36" s="227"/>
      <c r="C36" s="284"/>
      <c r="D36" s="284"/>
      <c r="E36" s="291"/>
      <c r="F36" s="284"/>
      <c r="G36" s="290"/>
      <c r="H36" s="284"/>
      <c r="I36" s="290"/>
      <c r="J36" s="284"/>
      <c r="K36" s="284"/>
      <c r="L36" s="284"/>
      <c r="M36" s="284"/>
      <c r="N36" s="282">
        <f t="shared" si="1"/>
        <v>0</v>
      </c>
    </row>
    <row r="37" spans="1:14" hidden="1" x14ac:dyDescent="0.25">
      <c r="A37" s="294"/>
      <c r="B37" s="227"/>
      <c r="C37" s="284"/>
      <c r="D37" s="284"/>
      <c r="E37" s="292"/>
      <c r="F37" s="284"/>
      <c r="G37" s="290"/>
      <c r="H37" s="284"/>
      <c r="I37" s="290"/>
      <c r="J37" s="284"/>
      <c r="K37" s="284"/>
      <c r="L37" s="284"/>
      <c r="M37" s="284"/>
      <c r="N37" s="282">
        <f t="shared" si="1"/>
        <v>0</v>
      </c>
    </row>
    <row r="38" spans="1:14" hidden="1" x14ac:dyDescent="0.25">
      <c r="A38" s="294"/>
      <c r="B38" s="227"/>
      <c r="C38" s="284"/>
      <c r="D38" s="284"/>
      <c r="E38" s="292"/>
      <c r="F38" s="284"/>
      <c r="G38" s="290"/>
      <c r="H38" s="284"/>
      <c r="I38" s="290"/>
      <c r="J38" s="284"/>
      <c r="K38" s="284"/>
      <c r="L38" s="284"/>
      <c r="M38" s="284"/>
      <c r="N38" s="282">
        <f t="shared" si="1"/>
        <v>0</v>
      </c>
    </row>
    <row r="39" spans="1:14" hidden="1" x14ac:dyDescent="0.25">
      <c r="A39" s="294"/>
      <c r="B39" s="227"/>
      <c r="C39" s="284"/>
      <c r="D39" s="284"/>
      <c r="E39" s="292"/>
      <c r="F39" s="284"/>
      <c r="G39" s="290"/>
      <c r="H39" s="284"/>
      <c r="I39" s="290"/>
      <c r="J39" s="284"/>
      <c r="K39" s="284"/>
      <c r="L39" s="284"/>
      <c r="M39" s="284"/>
      <c r="N39" s="282">
        <f t="shared" si="1"/>
        <v>0</v>
      </c>
    </row>
    <row r="40" spans="1:14" hidden="1" x14ac:dyDescent="0.25">
      <c r="A40" s="294"/>
      <c r="B40" s="227"/>
      <c r="C40" s="284"/>
      <c r="D40" s="284"/>
      <c r="E40" s="292"/>
      <c r="F40" s="284"/>
      <c r="G40" s="290"/>
      <c r="H40" s="284"/>
      <c r="I40" s="290"/>
      <c r="J40" s="284"/>
      <c r="K40" s="284"/>
      <c r="L40" s="284"/>
      <c r="M40" s="284"/>
      <c r="N40" s="282">
        <f t="shared" si="1"/>
        <v>0</v>
      </c>
    </row>
    <row r="41" spans="1:14" hidden="1" x14ac:dyDescent="0.25">
      <c r="A41" s="294"/>
      <c r="B41" s="227"/>
      <c r="C41" s="284"/>
      <c r="D41" s="284"/>
      <c r="E41" s="292"/>
      <c r="F41" s="284"/>
      <c r="G41" s="290"/>
      <c r="H41" s="284"/>
      <c r="I41" s="290"/>
      <c r="J41" s="284"/>
      <c r="K41" s="284"/>
      <c r="L41" s="284"/>
      <c r="M41" s="284"/>
      <c r="N41" s="282">
        <f t="shared" si="1"/>
        <v>0</v>
      </c>
    </row>
    <row r="42" spans="1:14" hidden="1" x14ac:dyDescent="0.25">
      <c r="A42" s="294"/>
      <c r="B42" s="227"/>
      <c r="C42" s="284"/>
      <c r="D42" s="284"/>
      <c r="E42" s="292"/>
      <c r="F42" s="284"/>
      <c r="G42" s="290"/>
      <c r="H42" s="284"/>
      <c r="I42" s="290"/>
      <c r="J42" s="284"/>
      <c r="K42" s="284"/>
      <c r="L42" s="284"/>
      <c r="M42" s="284"/>
      <c r="N42" s="282">
        <f t="shared" si="1"/>
        <v>0</v>
      </c>
    </row>
    <row r="43" spans="1:14" hidden="1" x14ac:dyDescent="0.25">
      <c r="A43" s="294"/>
      <c r="B43" s="227"/>
      <c r="C43" s="284"/>
      <c r="D43" s="284"/>
      <c r="E43" s="292"/>
      <c r="F43" s="284"/>
      <c r="G43" s="290"/>
      <c r="H43" s="284"/>
      <c r="I43" s="290"/>
      <c r="J43" s="284"/>
      <c r="K43" s="284"/>
      <c r="L43" s="284"/>
      <c r="M43" s="284"/>
      <c r="N43" s="282">
        <f t="shared" si="1"/>
        <v>0</v>
      </c>
    </row>
    <row r="44" spans="1:14" hidden="1" x14ac:dyDescent="0.25">
      <c r="A44" s="294"/>
      <c r="B44" s="227"/>
      <c r="C44" s="284"/>
      <c r="D44" s="284"/>
      <c r="E44" s="292"/>
      <c r="F44" s="284"/>
      <c r="G44" s="290"/>
      <c r="H44" s="284"/>
      <c r="I44" s="290"/>
      <c r="J44" s="284"/>
      <c r="K44" s="284"/>
      <c r="L44" s="284"/>
      <c r="M44" s="284"/>
      <c r="N44" s="282">
        <f t="shared" si="1"/>
        <v>0</v>
      </c>
    </row>
    <row r="45" spans="1:14" hidden="1" x14ac:dyDescent="0.25">
      <c r="A45" s="294"/>
      <c r="B45" s="227"/>
      <c r="C45" s="284"/>
      <c r="D45" s="284"/>
      <c r="E45" s="292"/>
      <c r="F45" s="284"/>
      <c r="G45" s="290"/>
      <c r="H45" s="284"/>
      <c r="I45" s="290"/>
      <c r="J45" s="284"/>
      <c r="K45" s="284"/>
      <c r="L45" s="284"/>
      <c r="M45" s="284"/>
      <c r="N45" s="282">
        <f t="shared" si="1"/>
        <v>0</v>
      </c>
    </row>
    <row r="46" spans="1:14" hidden="1" x14ac:dyDescent="0.25">
      <c r="A46" s="294"/>
      <c r="B46" s="227"/>
      <c r="C46" s="284"/>
      <c r="D46" s="284"/>
      <c r="E46" s="292"/>
      <c r="F46" s="284"/>
      <c r="G46" s="290"/>
      <c r="H46" s="284"/>
      <c r="I46" s="290"/>
      <c r="J46" s="284"/>
      <c r="K46" s="284"/>
      <c r="L46" s="284"/>
      <c r="M46" s="284"/>
      <c r="N46" s="282">
        <f t="shared" si="1"/>
        <v>0</v>
      </c>
    </row>
    <row r="47" spans="1:14" hidden="1" x14ac:dyDescent="0.25">
      <c r="A47" s="294"/>
      <c r="B47" s="227"/>
      <c r="C47" s="284"/>
      <c r="D47" s="284"/>
      <c r="E47" s="292"/>
      <c r="F47" s="284"/>
      <c r="G47" s="290"/>
      <c r="H47" s="284"/>
      <c r="I47" s="290"/>
      <c r="J47" s="284"/>
      <c r="K47" s="284"/>
      <c r="L47" s="284"/>
      <c r="M47" s="284"/>
      <c r="N47" s="282">
        <f t="shared" si="1"/>
        <v>0</v>
      </c>
    </row>
    <row r="48" spans="1:14" hidden="1" x14ac:dyDescent="0.25">
      <c r="A48" s="294"/>
      <c r="B48" s="227"/>
      <c r="C48" s="284"/>
      <c r="D48" s="284"/>
      <c r="E48" s="292"/>
      <c r="F48" s="284"/>
      <c r="G48" s="290"/>
      <c r="H48" s="284"/>
      <c r="I48" s="290"/>
      <c r="J48" s="284"/>
      <c r="K48" s="284"/>
      <c r="L48" s="284"/>
      <c r="M48" s="284"/>
      <c r="N48" s="282">
        <f t="shared" si="1"/>
        <v>0</v>
      </c>
    </row>
    <row r="49" spans="1:14" hidden="1" x14ac:dyDescent="0.25">
      <c r="A49" s="294"/>
      <c r="B49" s="227"/>
      <c r="C49" s="284"/>
      <c r="D49" s="284"/>
      <c r="E49" s="292"/>
      <c r="F49" s="284"/>
      <c r="G49" s="290"/>
      <c r="H49" s="284"/>
      <c r="I49" s="290"/>
      <c r="J49" s="284"/>
      <c r="K49" s="284"/>
      <c r="L49" s="284"/>
      <c r="M49" s="284"/>
      <c r="N49" s="282">
        <f t="shared" si="1"/>
        <v>0</v>
      </c>
    </row>
    <row r="50" spans="1:14" hidden="1" x14ac:dyDescent="0.25">
      <c r="A50" s="294"/>
      <c r="B50" s="227"/>
      <c r="C50" s="284"/>
      <c r="D50" s="284"/>
      <c r="E50" s="292"/>
      <c r="F50" s="284"/>
      <c r="G50" s="290"/>
      <c r="H50" s="284"/>
      <c r="I50" s="290"/>
      <c r="J50" s="284"/>
      <c r="K50" s="284"/>
      <c r="L50" s="284"/>
      <c r="M50" s="284"/>
      <c r="N50" s="282">
        <f t="shared" si="1"/>
        <v>0</v>
      </c>
    </row>
    <row r="51" spans="1:14" hidden="1" x14ac:dyDescent="0.25">
      <c r="A51" s="294"/>
      <c r="B51" s="227"/>
      <c r="C51" s="284"/>
      <c r="D51" s="284"/>
      <c r="E51" s="292"/>
      <c r="F51" s="284"/>
      <c r="G51" s="290"/>
      <c r="H51" s="284"/>
      <c r="I51" s="290"/>
      <c r="J51" s="284"/>
      <c r="K51" s="284"/>
      <c r="L51" s="284"/>
      <c r="M51" s="284"/>
      <c r="N51" s="282">
        <f t="shared" si="1"/>
        <v>0</v>
      </c>
    </row>
    <row r="52" spans="1:14" hidden="1" x14ac:dyDescent="0.25">
      <c r="A52" s="262"/>
      <c r="B52" s="240"/>
      <c r="C52" s="240"/>
      <c r="D52" s="240"/>
      <c r="E52" s="240"/>
      <c r="F52" s="240"/>
      <c r="G52" s="285"/>
      <c r="H52" s="240"/>
      <c r="I52" s="285"/>
      <c r="J52" s="240"/>
      <c r="K52" s="240"/>
      <c r="L52" s="240"/>
      <c r="M52" s="240"/>
      <c r="N52" s="227">
        <f t="shared" si="1"/>
        <v>0</v>
      </c>
    </row>
    <row r="53" spans="1:14" hidden="1" x14ac:dyDescent="0.25">
      <c r="A53" s="256"/>
      <c r="B53" s="227"/>
      <c r="C53" s="227"/>
      <c r="D53" s="227"/>
      <c r="E53" s="286"/>
      <c r="F53" s="227"/>
      <c r="G53" s="286"/>
      <c r="H53" s="227"/>
      <c r="I53" s="286"/>
      <c r="J53" s="227"/>
      <c r="K53" s="227"/>
      <c r="L53" s="227"/>
      <c r="M53" s="227"/>
      <c r="N53" s="282">
        <f t="shared" si="1"/>
        <v>0</v>
      </c>
    </row>
    <row r="54" spans="1:14" hidden="1" x14ac:dyDescent="0.25">
      <c r="A54" s="234"/>
      <c r="B54" s="240"/>
      <c r="C54" s="240"/>
      <c r="D54" s="240"/>
      <c r="E54" s="240"/>
      <c r="F54" s="295"/>
      <c r="G54" s="285"/>
      <c r="H54" s="240"/>
      <c r="I54" s="285"/>
      <c r="J54" s="240"/>
      <c r="K54" s="240"/>
      <c r="L54" s="240"/>
      <c r="M54" s="240"/>
      <c r="N54" s="282">
        <f t="shared" si="1"/>
        <v>0</v>
      </c>
    </row>
    <row r="55" spans="1:14" hidden="1" x14ac:dyDescent="0.25">
      <c r="A55" s="273"/>
      <c r="B55" s="240"/>
      <c r="C55" s="240"/>
      <c r="D55" s="240"/>
      <c r="E55" s="240"/>
      <c r="F55" s="285"/>
      <c r="G55" s="285"/>
      <c r="H55" s="240"/>
      <c r="I55" s="285"/>
      <c r="J55" s="240"/>
      <c r="K55" s="240"/>
      <c r="L55" s="227"/>
      <c r="M55" s="240"/>
      <c r="N55" s="282">
        <f t="shared" si="1"/>
        <v>0</v>
      </c>
    </row>
    <row r="56" spans="1:14" hidden="1" x14ac:dyDescent="0.25">
      <c r="A56" s="234"/>
      <c r="B56" s="240"/>
      <c r="C56" s="240"/>
      <c r="D56" s="240"/>
      <c r="E56" s="240"/>
      <c r="F56" s="295"/>
      <c r="G56" s="285"/>
      <c r="H56" s="240"/>
      <c r="I56" s="285"/>
      <c r="J56" s="240"/>
      <c r="K56" s="240"/>
      <c r="L56" s="227"/>
      <c r="M56" s="240"/>
      <c r="N56" s="282">
        <f t="shared" si="1"/>
        <v>0</v>
      </c>
    </row>
    <row r="57" spans="1:14" hidden="1" x14ac:dyDescent="0.25">
      <c r="A57" s="245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82">
        <f t="shared" si="1"/>
        <v>0</v>
      </c>
    </row>
    <row r="58" spans="1:14" hidden="1" x14ac:dyDescent="0.25">
      <c r="A58" s="245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82">
        <f t="shared" si="1"/>
        <v>0</v>
      </c>
    </row>
    <row r="59" spans="1:14" hidden="1" x14ac:dyDescent="0.25">
      <c r="A59" s="245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82">
        <f t="shared" si="1"/>
        <v>0</v>
      </c>
    </row>
    <row r="60" spans="1:14" hidden="1" x14ac:dyDescent="0.25">
      <c r="A60" s="262"/>
      <c r="B60" s="240"/>
      <c r="C60" s="282"/>
      <c r="D60" s="240"/>
      <c r="E60" s="282"/>
      <c r="F60" s="282"/>
      <c r="G60" s="282"/>
      <c r="H60" s="282"/>
      <c r="I60" s="282"/>
      <c r="J60" s="282"/>
      <c r="K60" s="282"/>
      <c r="L60" s="282"/>
      <c r="M60" s="282"/>
      <c r="N60" s="282">
        <f t="shared" si="1"/>
        <v>0</v>
      </c>
    </row>
    <row r="61" spans="1:14" hidden="1" x14ac:dyDescent="0.25">
      <c r="A61" s="262"/>
      <c r="B61" s="240"/>
      <c r="C61" s="282"/>
      <c r="D61" s="240"/>
      <c r="E61" s="282"/>
      <c r="F61" s="282"/>
      <c r="G61" s="282"/>
      <c r="H61" s="282"/>
      <c r="I61" s="282"/>
      <c r="J61" s="282"/>
      <c r="K61" s="282"/>
      <c r="L61" s="282"/>
      <c r="M61" s="282"/>
      <c r="N61" s="282">
        <f t="shared" si="1"/>
        <v>0</v>
      </c>
    </row>
    <row r="62" spans="1:14" hidden="1" x14ac:dyDescent="0.25">
      <c r="A62" s="262"/>
      <c r="B62" s="240"/>
      <c r="C62" s="282"/>
      <c r="D62" s="240"/>
      <c r="E62" s="282"/>
      <c r="F62" s="282"/>
      <c r="G62" s="282"/>
      <c r="H62" s="282"/>
      <c r="I62" s="282"/>
      <c r="J62" s="282"/>
      <c r="K62" s="282"/>
      <c r="L62" s="282"/>
      <c r="M62" s="282"/>
      <c r="N62" s="282">
        <f t="shared" si="1"/>
        <v>0</v>
      </c>
    </row>
    <row r="63" spans="1:14" x14ac:dyDescent="0.25">
      <c r="A63" s="269"/>
      <c r="B63" s="227"/>
      <c r="C63" s="227"/>
      <c r="D63" s="227"/>
      <c r="E63" s="286"/>
      <c r="F63" s="240"/>
      <c r="G63" s="286"/>
      <c r="H63" s="227"/>
      <c r="I63" s="286"/>
      <c r="J63" s="227"/>
      <c r="K63" s="227"/>
      <c r="L63" s="227"/>
      <c r="M63" s="227"/>
      <c r="N63" s="282">
        <f t="shared" si="1"/>
        <v>0</v>
      </c>
    </row>
    <row r="64" spans="1:14" x14ac:dyDescent="0.25">
      <c r="A64" s="193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2">
        <f t="shared" si="1"/>
        <v>0</v>
      </c>
    </row>
    <row r="65" spans="1:14" x14ac:dyDescent="0.25">
      <c r="A65" s="249" t="s">
        <v>98</v>
      </c>
      <c r="B65" s="263">
        <f t="shared" ref="B65:N65" si="2">SUM(B3:B64)</f>
        <v>0</v>
      </c>
      <c r="C65" s="263">
        <f t="shared" si="2"/>
        <v>0</v>
      </c>
      <c r="D65" s="263">
        <f t="shared" si="2"/>
        <v>0</v>
      </c>
      <c r="E65" s="263">
        <f t="shared" si="2"/>
        <v>0</v>
      </c>
      <c r="F65" s="263">
        <f t="shared" si="2"/>
        <v>0</v>
      </c>
      <c r="G65" s="263">
        <f t="shared" si="2"/>
        <v>0</v>
      </c>
      <c r="H65" s="263">
        <f t="shared" si="2"/>
        <v>0</v>
      </c>
      <c r="I65" s="263">
        <f t="shared" si="2"/>
        <v>0</v>
      </c>
      <c r="J65" s="263">
        <f t="shared" si="2"/>
        <v>0</v>
      </c>
      <c r="K65" s="263">
        <f t="shared" si="2"/>
        <v>0</v>
      </c>
      <c r="L65" s="263">
        <f t="shared" si="2"/>
        <v>0</v>
      </c>
      <c r="M65" s="263">
        <f t="shared" si="2"/>
        <v>0</v>
      </c>
      <c r="N65" s="263">
        <f t="shared" si="2"/>
        <v>0</v>
      </c>
    </row>
    <row r="67" spans="1:14" x14ac:dyDescent="0.25">
      <c r="N67" s="255">
        <f>SUM(B65:M65)-N65</f>
        <v>0</v>
      </c>
    </row>
  </sheetData>
  <phoneticPr fontId="22" type="noConversion"/>
  <pageMargins left="0.25" right="0.25" top="0.75" bottom="0.75" header="0.3" footer="0.3"/>
  <pageSetup paperSize="9" scale="9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77"/>
  <sheetViews>
    <sheetView tabSelected="1" workbookViewId="0">
      <pane xSplit="25890" ySplit="2130" topLeftCell="D4" activePane="bottomLeft"/>
      <selection activeCell="A2" sqref="A2"/>
      <selection pane="topRight" activeCell="Q3" sqref="Q3:Q4"/>
      <selection pane="bottomLeft" activeCell="T29" sqref="T29"/>
      <selection pane="bottomRight" activeCell="D31" sqref="D31"/>
    </sheetView>
  </sheetViews>
  <sheetFormatPr defaultRowHeight="15" x14ac:dyDescent="0.25"/>
  <cols>
    <col min="1" max="1" width="38.5703125" style="95" customWidth="1"/>
    <col min="2" max="2" width="14.7109375" style="96" bestFit="1" customWidth="1"/>
    <col min="3" max="3" width="13.5703125" style="96" customWidth="1"/>
    <col min="4" max="4" width="13.5703125" style="96" bestFit="1" customWidth="1"/>
    <col min="5" max="6" width="0.140625" style="96" hidden="1" customWidth="1"/>
    <col min="7" max="15" width="0.140625" style="97" hidden="1" customWidth="1"/>
    <col min="16" max="16" width="14.7109375" style="96" bestFit="1" customWidth="1"/>
    <col min="17" max="17" width="15.28515625" style="96" customWidth="1"/>
    <col min="18" max="18" width="16" style="96" bestFit="1" customWidth="1"/>
    <col min="19" max="19" width="15.5703125" bestFit="1" customWidth="1"/>
  </cols>
  <sheetData>
    <row r="1" spans="1:19" ht="18" customHeight="1" x14ac:dyDescent="0.25">
      <c r="A1" s="98" t="s">
        <v>52</v>
      </c>
      <c r="B1" s="99" t="s">
        <v>140</v>
      </c>
      <c r="C1" s="97"/>
      <c r="D1" s="97"/>
      <c r="E1" s="97"/>
      <c r="F1" s="97"/>
      <c r="H1" s="296"/>
      <c r="P1" s="97"/>
      <c r="Q1" s="97"/>
      <c r="R1" s="97"/>
    </row>
    <row r="2" spans="1:19" ht="21" customHeight="1" x14ac:dyDescent="0.25">
      <c r="A2" s="100" t="s">
        <v>171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1</v>
      </c>
      <c r="R2" s="96" t="s">
        <v>53</v>
      </c>
    </row>
    <row r="3" spans="1:19" ht="37.5" customHeight="1" x14ac:dyDescent="0.3">
      <c r="A3" s="9" t="s">
        <v>1</v>
      </c>
      <c r="B3" s="344" t="s">
        <v>2</v>
      </c>
      <c r="C3" s="344" t="s">
        <v>54</v>
      </c>
      <c r="D3" s="342" t="s">
        <v>4</v>
      </c>
      <c r="E3" s="342" t="s">
        <v>5</v>
      </c>
      <c r="F3" s="342" t="s">
        <v>6</v>
      </c>
      <c r="G3" s="342" t="s">
        <v>7</v>
      </c>
      <c r="H3" s="342" t="s">
        <v>8</v>
      </c>
      <c r="I3" s="342" t="s">
        <v>9</v>
      </c>
      <c r="J3" s="342" t="s">
        <v>14</v>
      </c>
      <c r="K3" s="342" t="s">
        <v>15</v>
      </c>
      <c r="L3" s="342" t="s">
        <v>16</v>
      </c>
      <c r="M3" s="342" t="s">
        <v>17</v>
      </c>
      <c r="N3" s="342" t="s">
        <v>18</v>
      </c>
      <c r="O3" s="342" t="s">
        <v>19</v>
      </c>
      <c r="P3" s="344" t="str">
        <f>CONCATENATE("Итого за ",Q2," мес.")</f>
        <v>Итого за 1 мес.</v>
      </c>
      <c r="Q3" s="344" t="str">
        <f>CONCATENATE("Бюджет          за ",Q2," мес.")</f>
        <v>Бюджет          за 1 мес.</v>
      </c>
      <c r="R3" s="346" t="s">
        <v>12</v>
      </c>
    </row>
    <row r="4" spans="1:19" ht="15" customHeight="1" x14ac:dyDescent="0.25">
      <c r="A4" s="102"/>
      <c r="B4" s="358"/>
      <c r="C4" s="358"/>
      <c r="D4" s="343"/>
      <c r="E4" s="343"/>
      <c r="F4" s="343"/>
      <c r="G4" s="343"/>
      <c r="H4" s="343" t="s">
        <v>8</v>
      </c>
      <c r="I4" s="343" t="s">
        <v>9</v>
      </c>
      <c r="J4" s="343" t="s">
        <v>14</v>
      </c>
      <c r="K4" s="343" t="s">
        <v>15</v>
      </c>
      <c r="L4" s="343" t="s">
        <v>16</v>
      </c>
      <c r="M4" s="343" t="s">
        <v>17</v>
      </c>
      <c r="N4" s="343" t="s">
        <v>18</v>
      </c>
      <c r="O4" s="343" t="s">
        <v>19</v>
      </c>
      <c r="P4" s="358"/>
      <c r="Q4" s="345"/>
      <c r="R4" s="347"/>
    </row>
    <row r="5" spans="1:19" ht="15" customHeight="1" x14ac:dyDescent="0.25">
      <c r="A5" s="106" t="s">
        <v>55</v>
      </c>
      <c r="B5" s="107">
        <v>1000000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 x14ac:dyDescent="0.25">
      <c r="A6" s="106" t="s">
        <v>56</v>
      </c>
      <c r="B6" s="107">
        <v>40678000</v>
      </c>
      <c r="C6" s="109">
        <f>B6/12</f>
        <v>3389833.3333333335</v>
      </c>
      <c r="D6" s="110">
        <f>326+3121483</f>
        <v>3121809</v>
      </c>
      <c r="E6" s="110"/>
      <c r="F6" s="110"/>
      <c r="G6" s="111"/>
      <c r="H6" s="112"/>
      <c r="I6" s="113"/>
      <c r="J6" s="113"/>
      <c r="K6" s="110"/>
      <c r="L6" s="114"/>
      <c r="M6" s="110"/>
      <c r="N6" s="110"/>
      <c r="O6" s="114"/>
      <c r="P6" s="115">
        <f>SUM(D6:O6)</f>
        <v>3121809</v>
      </c>
      <c r="Q6" s="116">
        <f>C6*Q2</f>
        <v>3389833.3333333335</v>
      </c>
      <c r="R6" s="117">
        <f>P6-Q6</f>
        <v>-268024.33333333349</v>
      </c>
    </row>
    <row r="7" spans="1:19" ht="15.75" x14ac:dyDescent="0.25">
      <c r="A7" s="348" t="s">
        <v>57</v>
      </c>
      <c r="B7" s="350">
        <v>1000000</v>
      </c>
      <c r="C7" s="352">
        <f>B7/12</f>
        <v>83333.333333333328</v>
      </c>
      <c r="D7" s="110">
        <v>92124</v>
      </c>
      <c r="E7" s="110"/>
      <c r="F7" s="110"/>
      <c r="G7" s="111"/>
      <c r="H7" s="112"/>
      <c r="I7" s="113"/>
      <c r="J7" s="110"/>
      <c r="K7" s="110"/>
      <c r="L7" s="110"/>
      <c r="M7" s="110"/>
      <c r="N7" s="110"/>
      <c r="O7" s="114"/>
      <c r="P7" s="115">
        <f>SUM(D7:O7)</f>
        <v>92124</v>
      </c>
      <c r="Q7" s="354">
        <f>C7*Q2</f>
        <v>83333.333333333328</v>
      </c>
      <c r="R7" s="356">
        <f>P7-Q7+P8</f>
        <v>8790.6666666666715</v>
      </c>
    </row>
    <row r="8" spans="1:19" ht="15.75" x14ac:dyDescent="0.25">
      <c r="A8" s="349"/>
      <c r="B8" s="351"/>
      <c r="C8" s="353"/>
      <c r="D8" s="110"/>
      <c r="E8" s="110"/>
      <c r="F8" s="110"/>
      <c r="G8" s="111"/>
      <c r="H8" s="112"/>
      <c r="I8" s="113"/>
      <c r="J8" s="110"/>
      <c r="K8" s="110"/>
      <c r="L8" s="110"/>
      <c r="M8" s="110"/>
      <c r="N8" s="110"/>
      <c r="O8" s="114"/>
      <c r="P8" s="115">
        <f>SUM(D8:O8)</f>
        <v>0</v>
      </c>
      <c r="Q8" s="355"/>
      <c r="R8" s="357"/>
    </row>
    <row r="9" spans="1:19" ht="31.5" x14ac:dyDescent="0.25">
      <c r="A9" s="106" t="s">
        <v>58</v>
      </c>
      <c r="B9" s="107">
        <v>730000</v>
      </c>
      <c r="C9" s="120">
        <f>B9/12</f>
        <v>60833.333333333336</v>
      </c>
      <c r="D9" s="121">
        <f>40000+20000+20000+3000</f>
        <v>83000</v>
      </c>
      <c r="E9" s="121"/>
      <c r="F9" s="121"/>
      <c r="G9" s="122"/>
      <c r="H9" s="123"/>
      <c r="I9" s="123"/>
      <c r="J9" s="121"/>
      <c r="K9" s="123"/>
      <c r="L9" s="123"/>
      <c r="M9" s="123"/>
      <c r="N9" s="123"/>
      <c r="O9" s="124"/>
      <c r="P9" s="115">
        <f>SUM(D9:O9)</f>
        <v>83000</v>
      </c>
      <c r="Q9" s="125">
        <f>C9*Q2</f>
        <v>60833.333333333336</v>
      </c>
      <c r="R9" s="117">
        <f>P9-Q9</f>
        <v>22166.666666666664</v>
      </c>
    </row>
    <row r="10" spans="1:19" ht="15.75" x14ac:dyDescent="0.25">
      <c r="A10" s="126"/>
      <c r="B10" s="127"/>
      <c r="C10" s="128"/>
      <c r="D10" s="297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4" si="0">SUM(D10:O10)</f>
        <v>0</v>
      </c>
      <c r="Q10" s="131">
        <f>C10*Q2</f>
        <v>0</v>
      </c>
      <c r="R10" s="132">
        <f>P10-Q10</f>
        <v>0</v>
      </c>
    </row>
    <row r="11" spans="1:19" ht="15.75" x14ac:dyDescent="0.25">
      <c r="A11" s="133" t="s">
        <v>59</v>
      </c>
      <c r="B11" s="119">
        <f>SUM(B6:B10)</f>
        <v>42408000</v>
      </c>
      <c r="C11" s="134">
        <f t="shared" ref="C11:O11" si="1">SUM(C6:C10)</f>
        <v>3534000.0000000005</v>
      </c>
      <c r="D11" s="135">
        <f t="shared" si="1"/>
        <v>3296933</v>
      </c>
      <c r="E11" s="135">
        <f t="shared" si="1"/>
        <v>0</v>
      </c>
      <c r="F11" s="135">
        <f t="shared" si="1"/>
        <v>0</v>
      </c>
      <c r="G11" s="135">
        <f t="shared" si="1"/>
        <v>0</v>
      </c>
      <c r="H11" s="135">
        <f t="shared" si="1"/>
        <v>0</v>
      </c>
      <c r="I11" s="135">
        <f t="shared" si="1"/>
        <v>0</v>
      </c>
      <c r="J11" s="135">
        <f t="shared" si="1"/>
        <v>0</v>
      </c>
      <c r="K11" s="135">
        <f t="shared" si="1"/>
        <v>0</v>
      </c>
      <c r="L11" s="135">
        <f t="shared" si="1"/>
        <v>0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6">
        <f t="shared" si="0"/>
        <v>3296933</v>
      </c>
      <c r="Q11" s="137">
        <f>SUM(Q6:Q10)</f>
        <v>3534000.0000000005</v>
      </c>
      <c r="R11" s="138">
        <f>P11-Q11</f>
        <v>-237067.00000000047</v>
      </c>
      <c r="S11" s="139"/>
    </row>
    <row r="12" spans="1:19" ht="15.75" x14ac:dyDescent="0.25">
      <c r="A12" s="140" t="s">
        <v>60</v>
      </c>
      <c r="B12" s="107">
        <f>B11+B5</f>
        <v>43408000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 x14ac:dyDescent="0.3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 x14ac:dyDescent="0.25">
      <c r="A14" s="149" t="s">
        <v>28</v>
      </c>
      <c r="B14" s="107">
        <v>800000</v>
      </c>
      <c r="C14" s="109">
        <f t="shared" ref="C14:C34" si="2">B14/12</f>
        <v>66666.666666666672</v>
      </c>
      <c r="D14" s="150">
        <f>'общехоз расходы'!B94</f>
        <v>98702.709999999992</v>
      </c>
      <c r="E14" s="150">
        <f>'общехоз расходы'!C94</f>
        <v>0</v>
      </c>
      <c r="F14" s="150">
        <f>'общехоз расходы'!D94</f>
        <v>0</v>
      </c>
      <c r="G14" s="150">
        <f>'общехоз расходы'!E94</f>
        <v>0</v>
      </c>
      <c r="H14" s="150">
        <f>'общехоз расходы'!F94</f>
        <v>0</v>
      </c>
      <c r="I14" s="150">
        <f>'общехоз расходы'!G94</f>
        <v>0</v>
      </c>
      <c r="J14" s="150">
        <f>'общехоз расходы'!H94</f>
        <v>0</v>
      </c>
      <c r="K14" s="150">
        <f>'общехоз расходы'!I94</f>
        <v>0</v>
      </c>
      <c r="L14" s="150">
        <f>'общехоз расходы'!J94</f>
        <v>0</v>
      </c>
      <c r="M14" s="150">
        <f>'общехоз расходы'!K94</f>
        <v>0</v>
      </c>
      <c r="N14" s="150">
        <f>'общехоз расходы'!L94</f>
        <v>0</v>
      </c>
      <c r="O14" s="150">
        <f>'общехоз расходы'!M94</f>
        <v>0</v>
      </c>
      <c r="P14" s="151">
        <f t="shared" si="0"/>
        <v>98702.709999999992</v>
      </c>
      <c r="Q14" s="116">
        <f t="shared" ref="Q14:Q29" si="3">C14*$Q$2</f>
        <v>66666.666666666672</v>
      </c>
      <c r="R14" s="152">
        <f t="shared" ref="R14:R34" si="4">Q14-P14</f>
        <v>-32036.04333333332</v>
      </c>
    </row>
    <row r="15" spans="1:19" ht="15.75" x14ac:dyDescent="0.25">
      <c r="A15" s="102" t="s">
        <v>29</v>
      </c>
      <c r="B15" s="119">
        <v>35000</v>
      </c>
      <c r="C15" s="109">
        <f t="shared" si="2"/>
        <v>2916.6666666666665</v>
      </c>
      <c r="D15" s="153">
        <f>'программ обеспечение'!B10</f>
        <v>0</v>
      </c>
      <c r="E15" s="153">
        <f>'программ обеспечение'!C10</f>
        <v>0</v>
      </c>
      <c r="F15" s="153">
        <f>'программ обеспечение'!D10</f>
        <v>0</v>
      </c>
      <c r="G15" s="153">
        <f>'программ обеспечение'!E10</f>
        <v>0</v>
      </c>
      <c r="H15" s="153">
        <f>'программ обеспечение'!F10</f>
        <v>0</v>
      </c>
      <c r="I15" s="153">
        <f>'программ обеспечение'!G10</f>
        <v>0</v>
      </c>
      <c r="J15" s="150">
        <f>'программ обеспечение'!H10</f>
        <v>0</v>
      </c>
      <c r="K15" s="150">
        <f>'программ обеспечение'!I10</f>
        <v>0</v>
      </c>
      <c r="L15" s="150">
        <f>'программ обеспечение'!J10</f>
        <v>0</v>
      </c>
      <c r="M15" s="150">
        <f>'программ обеспечение'!K10</f>
        <v>0</v>
      </c>
      <c r="N15" s="150">
        <f>'программ обеспечение'!L10</f>
        <v>0</v>
      </c>
      <c r="O15" s="150">
        <f>'программ обеспечение'!M10</f>
        <v>0</v>
      </c>
      <c r="P15" s="115">
        <f t="shared" si="0"/>
        <v>0</v>
      </c>
      <c r="Q15" s="116">
        <f t="shared" si="3"/>
        <v>2916.6666666666665</v>
      </c>
      <c r="R15" s="152">
        <f t="shared" si="4"/>
        <v>2916.6666666666665</v>
      </c>
    </row>
    <row r="16" spans="1:19" ht="15.75" x14ac:dyDescent="0.25">
      <c r="A16" s="149" t="s">
        <v>30</v>
      </c>
      <c r="B16" s="107">
        <v>140000</v>
      </c>
      <c r="C16" s="109">
        <f t="shared" si="2"/>
        <v>11666.666666666666</v>
      </c>
      <c r="D16" s="150">
        <f>'услуги связи'!B7</f>
        <v>6700</v>
      </c>
      <c r="E16" s="150">
        <f>'услуги связи'!C7</f>
        <v>0</v>
      </c>
      <c r="F16" s="150">
        <f>'услуги связи'!D7</f>
        <v>0</v>
      </c>
      <c r="G16" s="150">
        <f>'услуги связи'!E7</f>
        <v>0</v>
      </c>
      <c r="H16" s="150">
        <f>'услуги связи'!F7</f>
        <v>0</v>
      </c>
      <c r="I16" s="150">
        <f>'услуги связи'!G7</f>
        <v>0</v>
      </c>
      <c r="J16" s="150">
        <f>'услуги связи'!H7</f>
        <v>0</v>
      </c>
      <c r="K16" s="150">
        <f>'услуги связи'!I7</f>
        <v>0</v>
      </c>
      <c r="L16" s="150">
        <f>'услуги связи'!J7</f>
        <v>0</v>
      </c>
      <c r="M16" s="150">
        <f>'услуги связи'!K7</f>
        <v>0</v>
      </c>
      <c r="N16" s="150">
        <f>'услуги связи'!L7</f>
        <v>0</v>
      </c>
      <c r="O16" s="150">
        <f>'услуги связи'!M7</f>
        <v>0</v>
      </c>
      <c r="P16" s="115">
        <f t="shared" si="0"/>
        <v>6700</v>
      </c>
      <c r="Q16" s="116">
        <f t="shared" si="3"/>
        <v>11666.666666666666</v>
      </c>
      <c r="R16" s="152">
        <f t="shared" si="4"/>
        <v>4966.6666666666661</v>
      </c>
    </row>
    <row r="17" spans="1:22" ht="15.75" x14ac:dyDescent="0.25">
      <c r="A17" s="102" t="s">
        <v>61</v>
      </c>
      <c r="B17" s="119">
        <v>8560000</v>
      </c>
      <c r="C17" s="109">
        <f t="shared" si="2"/>
        <v>713333.33333333337</v>
      </c>
      <c r="D17" s="153">
        <f>'з пл'!B6</f>
        <v>657200.37999999989</v>
      </c>
      <c r="E17" s="153">
        <f>'з пл'!C6</f>
        <v>0</v>
      </c>
      <c r="F17" s="153">
        <f>'з пл'!D6</f>
        <v>0</v>
      </c>
      <c r="G17" s="153">
        <f>'з пл'!E6</f>
        <v>0</v>
      </c>
      <c r="H17" s="154">
        <f>'з пл'!F6</f>
        <v>0</v>
      </c>
      <c r="I17" s="153">
        <f>'з пл'!G6</f>
        <v>0</v>
      </c>
      <c r="J17" s="150">
        <f>'з пл'!H6</f>
        <v>0</v>
      </c>
      <c r="K17" s="150">
        <f>'з пл'!I6</f>
        <v>0</v>
      </c>
      <c r="L17" s="150">
        <f>'з пл'!J6</f>
        <v>0</v>
      </c>
      <c r="M17" s="150">
        <f>'з пл'!K6</f>
        <v>0</v>
      </c>
      <c r="N17" s="150">
        <f>'з пл'!L6</f>
        <v>0</v>
      </c>
      <c r="O17" s="150">
        <f>'з пл'!M6</f>
        <v>0</v>
      </c>
      <c r="P17" s="115">
        <f t="shared" si="0"/>
        <v>657200.37999999989</v>
      </c>
      <c r="Q17" s="116">
        <f t="shared" si="3"/>
        <v>713333.33333333337</v>
      </c>
      <c r="R17" s="152">
        <f t="shared" si="4"/>
        <v>56132.953333333484</v>
      </c>
    </row>
    <row r="18" spans="1:22" ht="15.75" x14ac:dyDescent="0.25">
      <c r="A18" s="102" t="s">
        <v>33</v>
      </c>
      <c r="B18" s="119">
        <v>400000</v>
      </c>
      <c r="C18" s="109" t="s">
        <v>66</v>
      </c>
      <c r="D18" s="153">
        <f>'премиальный фонд'!B5</f>
        <v>0</v>
      </c>
      <c r="E18" s="153">
        <f>'премиальный фонд'!C5</f>
        <v>0</v>
      </c>
      <c r="F18" s="153">
        <f>'премиальный фонд'!D5</f>
        <v>0</v>
      </c>
      <c r="G18" s="153">
        <f>'премиальный фонд'!E5</f>
        <v>0</v>
      </c>
      <c r="H18" s="154">
        <f>'премиальный фонд'!F5</f>
        <v>0</v>
      </c>
      <c r="I18" s="153">
        <f>'премиальный фонд'!G5</f>
        <v>0</v>
      </c>
      <c r="J18" s="153">
        <f>'премиальный фонд'!H5</f>
        <v>0</v>
      </c>
      <c r="K18" s="153">
        <f>'премиальный фонд'!I5</f>
        <v>0</v>
      </c>
      <c r="L18" s="153">
        <f>'премиальный фонд'!J5</f>
        <v>0</v>
      </c>
      <c r="M18" s="153">
        <f>'премиальный фонд'!K5</f>
        <v>0</v>
      </c>
      <c r="N18" s="150">
        <f>'премиальный фонд'!L5</f>
        <v>0</v>
      </c>
      <c r="O18" s="150">
        <f>'премиальный фонд'!M5</f>
        <v>0</v>
      </c>
      <c r="P18" s="115">
        <f t="shared" si="0"/>
        <v>0</v>
      </c>
      <c r="Q18" s="155">
        <f>B18</f>
        <v>400000</v>
      </c>
      <c r="R18" s="152">
        <f t="shared" si="4"/>
        <v>400000</v>
      </c>
    </row>
    <row r="19" spans="1:22" ht="15.75" x14ac:dyDescent="0.25">
      <c r="A19" s="102" t="s">
        <v>34</v>
      </c>
      <c r="B19" s="119">
        <v>2700000</v>
      </c>
      <c r="C19" s="109">
        <f t="shared" si="2"/>
        <v>225000</v>
      </c>
      <c r="D19" s="153">
        <f>'налог с ФОТ'!B6</f>
        <v>310824.7</v>
      </c>
      <c r="E19" s="153">
        <f>'налог с ФОТ'!C6</f>
        <v>0</v>
      </c>
      <c r="F19" s="153">
        <f>'налог с ФОТ'!D6</f>
        <v>0</v>
      </c>
      <c r="G19" s="153">
        <f>'налог с ФОТ'!E6</f>
        <v>0</v>
      </c>
      <c r="H19" s="154">
        <f>'налог с ФОТ'!F6</f>
        <v>0</v>
      </c>
      <c r="I19" s="154">
        <f>'налог с ФОТ'!G6</f>
        <v>0</v>
      </c>
      <c r="J19" s="153">
        <f>'налог с ФОТ'!H6</f>
        <v>0</v>
      </c>
      <c r="K19" s="153">
        <f>'налог с ФОТ'!I6</f>
        <v>0</v>
      </c>
      <c r="L19" s="153">
        <f>'налог с ФОТ'!J6</f>
        <v>0</v>
      </c>
      <c r="M19" s="153">
        <f>'налог с ФОТ'!K6</f>
        <v>0</v>
      </c>
      <c r="N19" s="150">
        <f>'налог с ФОТ'!L6</f>
        <v>0</v>
      </c>
      <c r="O19" s="150">
        <f>'налог с ФОТ'!M6</f>
        <v>0</v>
      </c>
      <c r="P19" s="115">
        <f t="shared" si="0"/>
        <v>310824.7</v>
      </c>
      <c r="Q19" s="116">
        <f t="shared" si="3"/>
        <v>225000</v>
      </c>
      <c r="R19" s="152">
        <f t="shared" si="4"/>
        <v>-85824.700000000012</v>
      </c>
    </row>
    <row r="20" spans="1:22" ht="15.75" x14ac:dyDescent="0.25">
      <c r="A20" s="102" t="s">
        <v>35</v>
      </c>
      <c r="B20" s="119">
        <v>150000</v>
      </c>
      <c r="C20" s="109">
        <f t="shared" si="2"/>
        <v>12500</v>
      </c>
      <c r="D20" s="153">
        <f>инвентарь!B27</f>
        <v>8650</v>
      </c>
      <c r="E20" s="153">
        <f>инвентарь!C27</f>
        <v>0</v>
      </c>
      <c r="F20" s="153">
        <f>инвентарь!D27</f>
        <v>0</v>
      </c>
      <c r="G20" s="153">
        <f>инвентарь!E27</f>
        <v>0</v>
      </c>
      <c r="H20" s="153">
        <f>инвентарь!F27</f>
        <v>0</v>
      </c>
      <c r="I20" s="153">
        <f>инвентарь!G27</f>
        <v>0</v>
      </c>
      <c r="J20" s="153">
        <f>инвентарь!H27</f>
        <v>0</v>
      </c>
      <c r="K20" s="153">
        <f>инвентарь!I27</f>
        <v>0</v>
      </c>
      <c r="L20" s="153">
        <f>инвентарь!J27</f>
        <v>0</v>
      </c>
      <c r="M20" s="153">
        <f>инвентарь!K27</f>
        <v>0</v>
      </c>
      <c r="N20" s="153">
        <f>инвентарь!L27</f>
        <v>0</v>
      </c>
      <c r="O20" s="153">
        <f>инвентарь!M27</f>
        <v>0</v>
      </c>
      <c r="P20" s="115">
        <f t="shared" si="0"/>
        <v>8650</v>
      </c>
      <c r="Q20" s="116">
        <f t="shared" si="3"/>
        <v>12500</v>
      </c>
      <c r="R20" s="152">
        <f t="shared" si="4"/>
        <v>3850</v>
      </c>
    </row>
    <row r="21" spans="1:22" ht="15.75" x14ac:dyDescent="0.25">
      <c r="A21" s="149" t="s">
        <v>36</v>
      </c>
      <c r="B21" s="107">
        <v>5900000</v>
      </c>
      <c r="C21" s="109">
        <f t="shared" si="2"/>
        <v>491666.66666666669</v>
      </c>
      <c r="D21" s="150">
        <f>мусора!B10</f>
        <v>454017.63</v>
      </c>
      <c r="E21" s="150">
        <f>мусора!C10</f>
        <v>0</v>
      </c>
      <c r="F21" s="150">
        <f>мусора!D10</f>
        <v>0</v>
      </c>
      <c r="G21" s="150">
        <f>мусора!E10</f>
        <v>0</v>
      </c>
      <c r="H21" s="150">
        <f>мусора!F10</f>
        <v>0</v>
      </c>
      <c r="I21" s="150">
        <f>мусора!G10</f>
        <v>0</v>
      </c>
      <c r="J21" s="150">
        <f>мусора!H10</f>
        <v>0</v>
      </c>
      <c r="K21" s="150">
        <f>мусора!I10</f>
        <v>0</v>
      </c>
      <c r="L21" s="150">
        <f>мусора!J10</f>
        <v>0</v>
      </c>
      <c r="M21" s="150">
        <f>мусора!K10</f>
        <v>0</v>
      </c>
      <c r="N21" s="150">
        <f>мусора!L10</f>
        <v>0</v>
      </c>
      <c r="O21" s="150">
        <f>мусора!M10</f>
        <v>0</v>
      </c>
      <c r="P21" s="115">
        <f t="shared" si="0"/>
        <v>454017.63</v>
      </c>
      <c r="Q21" s="116">
        <f t="shared" si="3"/>
        <v>491666.66666666669</v>
      </c>
      <c r="R21" s="152">
        <f t="shared" si="4"/>
        <v>37649.036666666681</v>
      </c>
    </row>
    <row r="22" spans="1:22" ht="15.75" x14ac:dyDescent="0.25">
      <c r="A22" s="149" t="s">
        <v>37</v>
      </c>
      <c r="B22" s="107">
        <v>7800000</v>
      </c>
      <c r="C22" s="109">
        <f t="shared" si="2"/>
        <v>650000</v>
      </c>
      <c r="D22" s="150">
        <v>600000</v>
      </c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15">
        <f t="shared" si="0"/>
        <v>600000</v>
      </c>
      <c r="Q22" s="116">
        <f t="shared" si="3"/>
        <v>650000</v>
      </c>
      <c r="R22" s="152">
        <f t="shared" si="4"/>
        <v>50000</v>
      </c>
    </row>
    <row r="23" spans="1:22" ht="15.75" x14ac:dyDescent="0.25">
      <c r="A23" s="102" t="s">
        <v>38</v>
      </c>
      <c r="B23" s="119">
        <v>130000</v>
      </c>
      <c r="C23" s="109">
        <f t="shared" si="2"/>
        <v>10833.333333333334</v>
      </c>
      <c r="D23" s="153">
        <f>газ!B6</f>
        <v>0</v>
      </c>
      <c r="E23" s="153">
        <f>газ!C6</f>
        <v>0</v>
      </c>
      <c r="F23" s="153">
        <f>газ!D6</f>
        <v>0</v>
      </c>
      <c r="G23" s="153">
        <f>газ!E6</f>
        <v>0</v>
      </c>
      <c r="H23" s="153">
        <f>газ!F6</f>
        <v>0</v>
      </c>
      <c r="I23" s="153">
        <f>газ!G6</f>
        <v>0</v>
      </c>
      <c r="J23" s="153">
        <f>газ!H6</f>
        <v>0</v>
      </c>
      <c r="K23" s="153">
        <f>газ!I6</f>
        <v>0</v>
      </c>
      <c r="L23" s="153">
        <f>газ!J6</f>
        <v>0</v>
      </c>
      <c r="M23" s="153">
        <f>газ!K6</f>
        <v>0</v>
      </c>
      <c r="N23" s="153">
        <f>газ!L6</f>
        <v>0</v>
      </c>
      <c r="O23" s="153">
        <f>газ!M6</f>
        <v>0</v>
      </c>
      <c r="P23" s="115">
        <f t="shared" si="0"/>
        <v>0</v>
      </c>
      <c r="Q23" s="116">
        <f t="shared" si="3"/>
        <v>10833.333333333334</v>
      </c>
      <c r="R23" s="152">
        <f t="shared" si="4"/>
        <v>10833.333333333334</v>
      </c>
    </row>
    <row r="24" spans="1:22" ht="15.75" x14ac:dyDescent="0.25">
      <c r="A24" s="149" t="s">
        <v>39</v>
      </c>
      <c r="B24" s="107">
        <v>200000</v>
      </c>
      <c r="C24" s="109">
        <f t="shared" si="2"/>
        <v>16666.666666666668</v>
      </c>
      <c r="D24" s="150">
        <f>вода!B31</f>
        <v>0</v>
      </c>
      <c r="E24" s="150">
        <f>вода!C31</f>
        <v>0</v>
      </c>
      <c r="F24" s="150">
        <f>вода!D31</f>
        <v>0</v>
      </c>
      <c r="G24" s="150">
        <f>вода!E31</f>
        <v>0</v>
      </c>
      <c r="H24" s="150">
        <f>вода!F31</f>
        <v>0</v>
      </c>
      <c r="I24" s="150">
        <f>вода!G31</f>
        <v>0</v>
      </c>
      <c r="J24" s="150">
        <f>вода!H31</f>
        <v>0</v>
      </c>
      <c r="K24" s="150">
        <f>вода!I31</f>
        <v>0</v>
      </c>
      <c r="L24" s="150">
        <f>вода!J31</f>
        <v>0</v>
      </c>
      <c r="M24" s="150">
        <f>вода!K31</f>
        <v>0</v>
      </c>
      <c r="N24" s="150">
        <f>вода!L31</f>
        <v>0</v>
      </c>
      <c r="O24" s="150">
        <f>вода!M31</f>
        <v>0</v>
      </c>
      <c r="P24" s="115">
        <f t="shared" si="0"/>
        <v>0</v>
      </c>
      <c r="Q24" s="116">
        <f t="shared" si="3"/>
        <v>16666.666666666668</v>
      </c>
      <c r="R24" s="152">
        <f t="shared" si="4"/>
        <v>16666.666666666668</v>
      </c>
    </row>
    <row r="25" spans="1:22" ht="15.75" x14ac:dyDescent="0.25">
      <c r="A25" s="149" t="s">
        <v>62</v>
      </c>
      <c r="B25" s="107">
        <v>450000</v>
      </c>
      <c r="C25" s="109">
        <f t="shared" si="2"/>
        <v>37500</v>
      </c>
      <c r="D25" s="150">
        <f>канализация!B39</f>
        <v>1956</v>
      </c>
      <c r="E25" s="150">
        <f>канализация!C39</f>
        <v>0</v>
      </c>
      <c r="F25" s="150">
        <f>канализация!D39</f>
        <v>0</v>
      </c>
      <c r="G25" s="150">
        <f>канализация!E39</f>
        <v>0</v>
      </c>
      <c r="H25" s="150">
        <f>канализация!F39</f>
        <v>0</v>
      </c>
      <c r="I25" s="150">
        <f>канализация!G39</f>
        <v>0</v>
      </c>
      <c r="J25" s="150">
        <f>канализация!H39</f>
        <v>0</v>
      </c>
      <c r="K25" s="150">
        <f>канализация!I39</f>
        <v>0</v>
      </c>
      <c r="L25" s="150">
        <f>канализация!J39</f>
        <v>0</v>
      </c>
      <c r="M25" s="150">
        <f>канализация!K39</f>
        <v>0</v>
      </c>
      <c r="N25" s="150">
        <f>канализация!L39</f>
        <v>0</v>
      </c>
      <c r="O25" s="150">
        <f>канализация!M39</f>
        <v>0</v>
      </c>
      <c r="P25" s="115">
        <f t="shared" si="0"/>
        <v>1956</v>
      </c>
      <c r="Q25" s="116">
        <f t="shared" si="3"/>
        <v>37500</v>
      </c>
      <c r="R25" s="152">
        <f t="shared" si="4"/>
        <v>35544</v>
      </c>
    </row>
    <row r="26" spans="1:22" ht="15.75" x14ac:dyDescent="0.25">
      <c r="A26" s="149" t="s">
        <v>63</v>
      </c>
      <c r="B26" s="107">
        <v>1900000</v>
      </c>
      <c r="C26" s="109">
        <f t="shared" si="2"/>
        <v>158333.33333333334</v>
      </c>
      <c r="D26" s="150">
        <f>электроснабжение!B49</f>
        <v>208004.6</v>
      </c>
      <c r="E26" s="150">
        <f>электроснабжение!C49</f>
        <v>0</v>
      </c>
      <c r="F26" s="150">
        <f>электроснабжение!D49</f>
        <v>0</v>
      </c>
      <c r="G26" s="150">
        <f>электроснабжение!E49</f>
        <v>0</v>
      </c>
      <c r="H26" s="150">
        <f>электроснабжение!F49</f>
        <v>0</v>
      </c>
      <c r="I26" s="150">
        <f>электроснабжение!G49</f>
        <v>0</v>
      </c>
      <c r="J26" s="150">
        <f>электроснабжение!H49</f>
        <v>0</v>
      </c>
      <c r="K26" s="150">
        <f>электроснабжение!I49</f>
        <v>0</v>
      </c>
      <c r="L26" s="150">
        <f>электроснабжение!J49</f>
        <v>0</v>
      </c>
      <c r="M26" s="150">
        <f>электроснабжение!K49</f>
        <v>0</v>
      </c>
      <c r="N26" s="150">
        <f>электроснабжение!L49</f>
        <v>0</v>
      </c>
      <c r="O26" s="150">
        <f>электроснабжение!M49</f>
        <v>0</v>
      </c>
      <c r="P26" s="115">
        <f t="shared" si="0"/>
        <v>208004.6</v>
      </c>
      <c r="Q26" s="116">
        <f t="shared" si="3"/>
        <v>158333.33333333334</v>
      </c>
      <c r="R26" s="152">
        <f t="shared" si="4"/>
        <v>-49671.266666666663</v>
      </c>
      <c r="V26" t="s">
        <v>64</v>
      </c>
    </row>
    <row r="27" spans="1:22" ht="15.75" x14ac:dyDescent="0.25">
      <c r="A27" s="149" t="s">
        <v>44</v>
      </c>
      <c r="B27" s="107">
        <v>400000</v>
      </c>
      <c r="C27" s="109">
        <f t="shared" si="2"/>
        <v>33333.333333333336</v>
      </c>
      <c r="D27" s="150">
        <f>'дор и терр'!B38</f>
        <v>13132</v>
      </c>
      <c r="E27" s="150">
        <f>'дор и терр'!C38</f>
        <v>0</v>
      </c>
      <c r="F27" s="150">
        <f>'дор и терр'!D38</f>
        <v>0</v>
      </c>
      <c r="G27" s="150">
        <f>'дор и терр'!E38</f>
        <v>0</v>
      </c>
      <c r="H27" s="150">
        <f>'дор и терр'!F38</f>
        <v>0</v>
      </c>
      <c r="I27" s="150">
        <f>'дор и терр'!G38</f>
        <v>0</v>
      </c>
      <c r="J27" s="150">
        <f>'дор и терр'!H38</f>
        <v>0</v>
      </c>
      <c r="K27" s="150">
        <f>'дор и терр'!I38</f>
        <v>0</v>
      </c>
      <c r="L27" s="150">
        <f>'дор и терр'!J38</f>
        <v>0</v>
      </c>
      <c r="M27" s="150">
        <f>'дор и терр'!K38</f>
        <v>0</v>
      </c>
      <c r="N27" s="150">
        <f>'дор и терр'!L38</f>
        <v>0</v>
      </c>
      <c r="O27" s="150">
        <f>'дор и терр'!M38</f>
        <v>0</v>
      </c>
      <c r="P27" s="115">
        <f t="shared" si="0"/>
        <v>13132</v>
      </c>
      <c r="Q27" s="116">
        <f t="shared" si="3"/>
        <v>33333.333333333336</v>
      </c>
      <c r="R27" s="152">
        <f t="shared" si="4"/>
        <v>20201.333333333336</v>
      </c>
    </row>
    <row r="28" spans="1:22" ht="15.75" x14ac:dyDescent="0.25">
      <c r="A28" s="149" t="s">
        <v>65</v>
      </c>
      <c r="B28" s="107">
        <v>800000</v>
      </c>
      <c r="C28" s="109" t="s">
        <v>66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15">
        <f t="shared" si="0"/>
        <v>0</v>
      </c>
      <c r="Q28" s="155">
        <f>B28</f>
        <v>800000</v>
      </c>
      <c r="R28" s="152">
        <f t="shared" si="4"/>
        <v>800000</v>
      </c>
    </row>
    <row r="29" spans="1:22" ht="15.75" x14ac:dyDescent="0.25">
      <c r="A29" s="149" t="s">
        <v>45</v>
      </c>
      <c r="B29" s="107">
        <v>250000</v>
      </c>
      <c r="C29" s="109">
        <f t="shared" si="2"/>
        <v>20833.333333333332</v>
      </c>
      <c r="D29" s="150">
        <f>благоустройство!B64</f>
        <v>76944</v>
      </c>
      <c r="E29" s="150">
        <f>благоустройство!C64</f>
        <v>0</v>
      </c>
      <c r="F29" s="150">
        <f>благоустройство!D64</f>
        <v>0</v>
      </c>
      <c r="G29" s="150">
        <f>благоустройство!E64</f>
        <v>0</v>
      </c>
      <c r="H29" s="150">
        <f>благоустройство!F64</f>
        <v>0</v>
      </c>
      <c r="I29" s="150">
        <f>благоустройство!G64</f>
        <v>0</v>
      </c>
      <c r="J29" s="150">
        <f>благоустройство!H64</f>
        <v>0</v>
      </c>
      <c r="K29" s="150">
        <f>благоустройство!I64</f>
        <v>0</v>
      </c>
      <c r="L29" s="150">
        <f>благоустройство!J64</f>
        <v>0</v>
      </c>
      <c r="M29" s="150">
        <f>благоустройство!K64</f>
        <v>0</v>
      </c>
      <c r="N29" s="150">
        <f>благоустройство!L64</f>
        <v>0</v>
      </c>
      <c r="O29" s="150">
        <f>благоустройство!M64</f>
        <v>0</v>
      </c>
      <c r="P29" s="115">
        <f t="shared" si="0"/>
        <v>76944</v>
      </c>
      <c r="Q29" s="116">
        <f t="shared" si="3"/>
        <v>20833.333333333332</v>
      </c>
      <c r="R29" s="152">
        <f t="shared" si="4"/>
        <v>-56110.666666666672</v>
      </c>
    </row>
    <row r="30" spans="1:22" ht="15.75" x14ac:dyDescent="0.25">
      <c r="A30" s="149" t="s">
        <v>67</v>
      </c>
      <c r="B30" s="107">
        <v>770000</v>
      </c>
      <c r="C30" s="109" t="s">
        <v>66</v>
      </c>
      <c r="D30" s="150">
        <f>669900+100100</f>
        <v>770000</v>
      </c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15">
        <f t="shared" si="0"/>
        <v>770000</v>
      </c>
      <c r="Q30" s="155">
        <f>B30</f>
        <v>770000</v>
      </c>
      <c r="R30" s="152">
        <f t="shared" si="4"/>
        <v>0</v>
      </c>
    </row>
    <row r="31" spans="1:22" ht="15.75" x14ac:dyDescent="0.25">
      <c r="A31" s="156" t="s">
        <v>68</v>
      </c>
      <c r="B31" s="118">
        <v>230000</v>
      </c>
      <c r="C31" s="157" t="s">
        <v>66</v>
      </c>
      <c r="D31" s="158">
        <v>231000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15">
        <f t="shared" si="0"/>
        <v>231000</v>
      </c>
      <c r="Q31" s="155">
        <f>B31</f>
        <v>230000</v>
      </c>
      <c r="R31" s="152">
        <f t="shared" si="4"/>
        <v>-1000</v>
      </c>
    </row>
    <row r="32" spans="1:22" ht="15.75" x14ac:dyDescent="0.25">
      <c r="A32" s="149" t="s">
        <v>147</v>
      </c>
      <c r="B32" s="107">
        <f>110000</f>
        <v>110000</v>
      </c>
      <c r="C32" s="109" t="s">
        <v>66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ref="P32" si="5">SUM(D32:O32)</f>
        <v>0</v>
      </c>
      <c r="Q32" s="155">
        <f>B32</f>
        <v>110000</v>
      </c>
      <c r="R32" s="152">
        <f t="shared" ref="R32" si="6">Q32-P32</f>
        <v>110000</v>
      </c>
    </row>
    <row r="33" spans="1:19" ht="15.75" x14ac:dyDescent="0.25">
      <c r="A33" s="156" t="s">
        <v>148</v>
      </c>
      <c r="B33" s="107">
        <v>35000</v>
      </c>
      <c r="C33" s="109" t="s">
        <v>66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15">
        <f t="shared" si="0"/>
        <v>0</v>
      </c>
      <c r="Q33" s="155">
        <f>B33</f>
        <v>35000</v>
      </c>
      <c r="R33" s="152">
        <f t="shared" si="4"/>
        <v>35000</v>
      </c>
    </row>
    <row r="34" spans="1:19" ht="15.75" x14ac:dyDescent="0.25">
      <c r="A34" s="149" t="s">
        <v>47</v>
      </c>
      <c r="B34" s="107">
        <v>1588000</v>
      </c>
      <c r="C34" s="109">
        <f t="shared" si="2"/>
        <v>132333.33333333334</v>
      </c>
      <c r="D34" s="150">
        <f>'резервный фонд'!B65</f>
        <v>0</v>
      </c>
      <c r="E34" s="150">
        <f>'резервный фонд'!C65</f>
        <v>0</v>
      </c>
      <c r="F34" s="150">
        <f>'резервный фонд'!D65</f>
        <v>0</v>
      </c>
      <c r="G34" s="150">
        <f>'резервный фонд'!E65</f>
        <v>0</v>
      </c>
      <c r="H34" s="150">
        <f>'резервный фонд'!F65</f>
        <v>0</v>
      </c>
      <c r="I34" s="150">
        <f>'резервный фонд'!G65</f>
        <v>0</v>
      </c>
      <c r="J34" s="150">
        <f>'резервный фонд'!H65</f>
        <v>0</v>
      </c>
      <c r="K34" s="150">
        <f>'резервный фонд'!I65</f>
        <v>0</v>
      </c>
      <c r="L34" s="150">
        <f>'резервный фонд'!J65</f>
        <v>0</v>
      </c>
      <c r="M34" s="150">
        <f>'резервный фонд'!K65</f>
        <v>0</v>
      </c>
      <c r="N34" s="150">
        <f>'резервный фонд'!L65</f>
        <v>0</v>
      </c>
      <c r="O34" s="150">
        <f>'резервный фонд'!M65</f>
        <v>0</v>
      </c>
      <c r="P34" s="115">
        <f t="shared" si="0"/>
        <v>0</v>
      </c>
      <c r="Q34" s="115">
        <f>C34*Q2</f>
        <v>132333.33333333334</v>
      </c>
      <c r="R34" s="152">
        <f t="shared" si="4"/>
        <v>132333.33333333334</v>
      </c>
      <c r="S34" s="86"/>
    </row>
    <row r="35" spans="1:19" ht="31.5" x14ac:dyDescent="0.25">
      <c r="A35" s="140" t="s">
        <v>69</v>
      </c>
      <c r="B35" s="151">
        <f>SUM(B14:B34)</f>
        <v>33348000</v>
      </c>
      <c r="C35" s="151">
        <f>SUM(C14:C34)</f>
        <v>2583583.333333334</v>
      </c>
      <c r="D35" s="151">
        <f t="shared" ref="D35:R35" si="7">SUM(D14:D34)</f>
        <v>3437132.02</v>
      </c>
      <c r="E35" s="151">
        <f t="shared" si="7"/>
        <v>0</v>
      </c>
      <c r="F35" s="151">
        <f t="shared" si="7"/>
        <v>0</v>
      </c>
      <c r="G35" s="151">
        <f t="shared" si="7"/>
        <v>0</v>
      </c>
      <c r="H35" s="151">
        <f t="shared" si="7"/>
        <v>0</v>
      </c>
      <c r="I35" s="151">
        <f t="shared" si="7"/>
        <v>0</v>
      </c>
      <c r="J35" s="151">
        <f t="shared" si="7"/>
        <v>0</v>
      </c>
      <c r="K35" s="151">
        <f t="shared" si="7"/>
        <v>0</v>
      </c>
      <c r="L35" s="151">
        <f t="shared" si="7"/>
        <v>0</v>
      </c>
      <c r="M35" s="151">
        <f t="shared" si="7"/>
        <v>0</v>
      </c>
      <c r="N35" s="151">
        <f t="shared" si="7"/>
        <v>0</v>
      </c>
      <c r="O35" s="151">
        <f t="shared" si="7"/>
        <v>0</v>
      </c>
      <c r="P35" s="151">
        <f t="shared" si="7"/>
        <v>3437132.02</v>
      </c>
      <c r="Q35" s="151">
        <f>SUM(Q14:Q34)</f>
        <v>4928583.333333333</v>
      </c>
      <c r="R35" s="151">
        <f t="shared" si="7"/>
        <v>1491451.3133333335</v>
      </c>
      <c r="S35" s="86"/>
    </row>
    <row r="36" spans="1:19" ht="31.5" x14ac:dyDescent="0.25">
      <c r="A36" s="140" t="s">
        <v>70</v>
      </c>
      <c r="B36" s="151">
        <f>SUM(B37:B46)</f>
        <v>10060000</v>
      </c>
      <c r="C36" s="151" t="s">
        <v>66</v>
      </c>
      <c r="D36" s="151">
        <f>SUM(D37:D46)</f>
        <v>0</v>
      </c>
      <c r="E36" s="151">
        <f t="shared" ref="E36:O36" si="8">SUM(E37:E46)</f>
        <v>0</v>
      </c>
      <c r="F36" s="151">
        <f t="shared" si="8"/>
        <v>0</v>
      </c>
      <c r="G36" s="151">
        <f t="shared" si="8"/>
        <v>0</v>
      </c>
      <c r="H36" s="151">
        <f t="shared" si="8"/>
        <v>0</v>
      </c>
      <c r="I36" s="151">
        <f t="shared" si="8"/>
        <v>0</v>
      </c>
      <c r="J36" s="151">
        <f t="shared" si="8"/>
        <v>0</v>
      </c>
      <c r="K36" s="151">
        <f t="shared" si="8"/>
        <v>0</v>
      </c>
      <c r="L36" s="151">
        <f t="shared" si="8"/>
        <v>0</v>
      </c>
      <c r="M36" s="151">
        <f t="shared" si="8"/>
        <v>0</v>
      </c>
      <c r="N36" s="151">
        <f t="shared" si="8"/>
        <v>0</v>
      </c>
      <c r="O36" s="151">
        <f t="shared" si="8"/>
        <v>0</v>
      </c>
      <c r="P36" s="151">
        <f>SUM(P37:P46)</f>
        <v>0</v>
      </c>
      <c r="Q36" s="309">
        <f>B36</f>
        <v>10060000</v>
      </c>
      <c r="R36" s="151">
        <f>SUM(R38:R46)</f>
        <v>5960000</v>
      </c>
      <c r="S36" s="86"/>
    </row>
    <row r="37" spans="1:19" ht="15.75" x14ac:dyDescent="0.25">
      <c r="A37" s="102" t="s">
        <v>71</v>
      </c>
      <c r="B37" s="119">
        <v>4100000</v>
      </c>
      <c r="C37" s="159" t="s">
        <v>66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>
        <v>0</v>
      </c>
      <c r="P37" s="115">
        <f t="shared" ref="P37:P46" si="9">SUM(D37:O37)</f>
        <v>0</v>
      </c>
      <c r="Q37" s="155">
        <f>B37</f>
        <v>4100000</v>
      </c>
      <c r="R37" s="160">
        <f t="shared" ref="R37:R46" si="10">B37-P37</f>
        <v>4100000</v>
      </c>
    </row>
    <row r="38" spans="1:19" ht="30" x14ac:dyDescent="0.25">
      <c r="A38" s="102" t="s">
        <v>72</v>
      </c>
      <c r="B38" s="119">
        <v>280000</v>
      </c>
      <c r="C38" s="159" t="s">
        <v>66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15">
        <f t="shared" si="9"/>
        <v>0</v>
      </c>
      <c r="Q38" s="155">
        <f t="shared" ref="Q38:Q47" si="11">B38</f>
        <v>280000</v>
      </c>
      <c r="R38" s="160">
        <f t="shared" si="10"/>
        <v>280000</v>
      </c>
    </row>
    <row r="39" spans="1:19" ht="15.75" x14ac:dyDescent="0.25">
      <c r="A39" s="149" t="s">
        <v>142</v>
      </c>
      <c r="B39" s="107">
        <v>3200000</v>
      </c>
      <c r="C39" s="109" t="s">
        <v>66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15">
        <f t="shared" ref="P39" si="12">SUM(D39:O39)</f>
        <v>0</v>
      </c>
      <c r="Q39" s="155">
        <f t="shared" ref="Q39" si="13">B39</f>
        <v>3200000</v>
      </c>
      <c r="R39" s="152">
        <f t="shared" ref="R39" si="14">B39-P39</f>
        <v>3200000</v>
      </c>
    </row>
    <row r="40" spans="1:19" ht="15.75" x14ac:dyDescent="0.25">
      <c r="A40" s="149" t="s">
        <v>73</v>
      </c>
      <c r="B40" s="107">
        <v>150000</v>
      </c>
      <c r="C40" s="109" t="s">
        <v>66</v>
      </c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15">
        <f t="shared" si="9"/>
        <v>0</v>
      </c>
      <c r="Q40" s="155">
        <f t="shared" si="11"/>
        <v>150000</v>
      </c>
      <c r="R40" s="152">
        <f t="shared" si="10"/>
        <v>150000</v>
      </c>
    </row>
    <row r="41" spans="1:19" ht="15.75" x14ac:dyDescent="0.25">
      <c r="A41" s="149" t="s">
        <v>146</v>
      </c>
      <c r="B41" s="107">
        <v>700000</v>
      </c>
      <c r="C41" s="109" t="s">
        <v>66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 t="shared" si="9"/>
        <v>0</v>
      </c>
      <c r="Q41" s="155">
        <f t="shared" si="11"/>
        <v>700000</v>
      </c>
      <c r="R41" s="152">
        <f t="shared" si="10"/>
        <v>700000</v>
      </c>
    </row>
    <row r="42" spans="1:19" ht="30" x14ac:dyDescent="0.25">
      <c r="A42" s="149" t="s">
        <v>143</v>
      </c>
      <c r="B42" s="107">
        <v>500000</v>
      </c>
      <c r="C42" s="109" t="s">
        <v>66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15">
        <f t="shared" si="9"/>
        <v>0</v>
      </c>
      <c r="Q42" s="155">
        <f t="shared" si="11"/>
        <v>500000</v>
      </c>
      <c r="R42" s="152">
        <f t="shared" si="10"/>
        <v>500000</v>
      </c>
    </row>
    <row r="43" spans="1:19" ht="30" x14ac:dyDescent="0.25">
      <c r="A43" s="149" t="s">
        <v>149</v>
      </c>
      <c r="B43" s="107">
        <v>400000</v>
      </c>
      <c r="C43" s="109" t="s">
        <v>66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15">
        <f t="shared" ref="P43:P44" si="15">SUM(D43:O43)</f>
        <v>0</v>
      </c>
      <c r="Q43" s="155">
        <f t="shared" ref="Q43:Q44" si="16">B43</f>
        <v>400000</v>
      </c>
      <c r="R43" s="152">
        <f t="shared" ref="R43:R44" si="17">B43-P43</f>
        <v>400000</v>
      </c>
    </row>
    <row r="44" spans="1:19" ht="15.75" x14ac:dyDescent="0.25">
      <c r="A44" s="149" t="s">
        <v>74</v>
      </c>
      <c r="B44" s="107">
        <v>230000</v>
      </c>
      <c r="C44" s="109" t="s">
        <v>66</v>
      </c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15">
        <f t="shared" si="15"/>
        <v>0</v>
      </c>
      <c r="Q44" s="155">
        <f t="shared" si="16"/>
        <v>230000</v>
      </c>
      <c r="R44" s="152">
        <f t="shared" si="17"/>
        <v>230000</v>
      </c>
    </row>
    <row r="45" spans="1:19" ht="15.75" x14ac:dyDescent="0.25">
      <c r="A45" s="149" t="s">
        <v>145</v>
      </c>
      <c r="B45" s="107">
        <v>300000</v>
      </c>
      <c r="C45" s="109" t="s">
        <v>66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15">
        <f t="shared" si="9"/>
        <v>0</v>
      </c>
      <c r="Q45" s="155">
        <f t="shared" si="11"/>
        <v>300000</v>
      </c>
      <c r="R45" s="152">
        <f t="shared" si="10"/>
        <v>300000</v>
      </c>
    </row>
    <row r="46" spans="1:19" ht="15.75" x14ac:dyDescent="0.25">
      <c r="A46" s="156" t="s">
        <v>144</v>
      </c>
      <c r="B46" s="127">
        <v>200000</v>
      </c>
      <c r="C46" s="128" t="s">
        <v>66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30">
        <f t="shared" si="9"/>
        <v>0</v>
      </c>
      <c r="Q46" s="162">
        <f t="shared" si="11"/>
        <v>200000</v>
      </c>
      <c r="R46" s="163">
        <f t="shared" si="10"/>
        <v>200000</v>
      </c>
    </row>
    <row r="47" spans="1:19" ht="15.75" x14ac:dyDescent="0.25">
      <c r="A47" s="164" t="s">
        <v>48</v>
      </c>
      <c r="B47" s="165">
        <f>B35+B36</f>
        <v>43408000</v>
      </c>
      <c r="C47" s="165"/>
      <c r="D47" s="165">
        <f t="shared" ref="D47:R47" si="18">D35+D36</f>
        <v>3437132.02</v>
      </c>
      <c r="E47" s="165">
        <f t="shared" si="18"/>
        <v>0</v>
      </c>
      <c r="F47" s="165">
        <f t="shared" si="18"/>
        <v>0</v>
      </c>
      <c r="G47" s="165">
        <f t="shared" si="18"/>
        <v>0</v>
      </c>
      <c r="H47" s="165">
        <f t="shared" si="18"/>
        <v>0</v>
      </c>
      <c r="I47" s="165">
        <f t="shared" si="18"/>
        <v>0</v>
      </c>
      <c r="J47" s="165">
        <f t="shared" si="18"/>
        <v>0</v>
      </c>
      <c r="K47" s="165">
        <f t="shared" si="18"/>
        <v>0</v>
      </c>
      <c r="L47" s="165">
        <f t="shared" si="18"/>
        <v>0</v>
      </c>
      <c r="M47" s="165">
        <f t="shared" si="18"/>
        <v>0</v>
      </c>
      <c r="N47" s="165">
        <f t="shared" si="18"/>
        <v>0</v>
      </c>
      <c r="O47" s="165">
        <f t="shared" si="18"/>
        <v>0</v>
      </c>
      <c r="P47" s="165">
        <f>P35+P36</f>
        <v>3437132.02</v>
      </c>
      <c r="Q47" s="165">
        <f t="shared" si="11"/>
        <v>43408000</v>
      </c>
      <c r="R47" s="165">
        <f t="shared" si="18"/>
        <v>7451451.3133333335</v>
      </c>
    </row>
    <row r="49" spans="1:19" s="166" customFormat="1" x14ac:dyDescent="0.25">
      <c r="A49" s="167"/>
      <c r="B49" s="168"/>
      <c r="C49" s="168"/>
      <c r="D49" s="168"/>
      <c r="E49" s="168"/>
      <c r="F49" s="168"/>
      <c r="G49" s="169"/>
      <c r="H49" s="169"/>
      <c r="I49" s="169"/>
      <c r="J49" s="169"/>
      <c r="K49" s="169"/>
      <c r="L49" s="169"/>
      <c r="M49" s="169"/>
      <c r="N49" s="169"/>
      <c r="O49" s="169"/>
      <c r="P49" s="168"/>
      <c r="Q49" s="168"/>
      <c r="R49" s="168"/>
    </row>
    <row r="50" spans="1:19" s="170" customFormat="1" x14ac:dyDescent="0.25">
      <c r="A50" s="167"/>
      <c r="B50" s="168"/>
      <c r="C50" s="168"/>
      <c r="D50" s="168"/>
      <c r="E50" s="168"/>
      <c r="F50" s="168"/>
      <c r="G50" s="169"/>
      <c r="H50" s="169"/>
      <c r="I50" s="169"/>
      <c r="J50" s="169"/>
      <c r="K50" s="169"/>
      <c r="L50" s="169"/>
      <c r="M50" s="169"/>
      <c r="N50" s="169"/>
      <c r="O50" s="169"/>
      <c r="P50" s="168"/>
      <c r="Q50" s="168"/>
      <c r="R50" s="168"/>
      <c r="S50" s="166"/>
    </row>
    <row r="51" spans="1:19" s="170" customFormat="1" x14ac:dyDescent="0.25">
      <c r="A51" s="171"/>
      <c r="B51" s="172"/>
      <c r="C51" s="172"/>
      <c r="D51" s="172"/>
      <c r="E51" s="172"/>
      <c r="F51" s="172"/>
      <c r="G51" s="173"/>
      <c r="H51" s="173"/>
      <c r="I51" s="173"/>
      <c r="J51" s="173"/>
      <c r="K51" s="173"/>
      <c r="L51" s="173"/>
      <c r="M51" s="173"/>
      <c r="N51" s="173"/>
      <c r="O51" s="173"/>
      <c r="P51" s="172"/>
      <c r="Q51" s="172"/>
      <c r="R51" s="172"/>
      <c r="S51" s="166"/>
    </row>
    <row r="52" spans="1:19" s="166" customFormat="1" x14ac:dyDescent="0.25">
      <c r="A52" s="167"/>
      <c r="B52" s="168"/>
      <c r="C52" s="168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</row>
    <row r="53" spans="1:19" s="166" customFormat="1" x14ac:dyDescent="0.25">
      <c r="A53" s="167"/>
      <c r="B53" s="168"/>
      <c r="C53" s="168"/>
      <c r="D53" s="173"/>
      <c r="E53" s="173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68"/>
      <c r="Q53" s="172"/>
      <c r="R53" s="172"/>
    </row>
    <row r="54" spans="1:19" s="170" customFormat="1" x14ac:dyDescent="0.25">
      <c r="A54" s="171"/>
      <c r="B54" s="172"/>
      <c r="C54" s="172"/>
      <c r="D54" s="172"/>
      <c r="E54" s="172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 x14ac:dyDescent="0.25">
      <c r="A55" s="167"/>
      <c r="B55" s="168"/>
      <c r="C55" s="168"/>
      <c r="D55" s="173"/>
      <c r="E55" s="168"/>
      <c r="F55" s="168"/>
      <c r="G55" s="169"/>
      <c r="H55" s="169"/>
      <c r="I55" s="169"/>
      <c r="J55" s="169"/>
      <c r="K55" s="169"/>
      <c r="L55" s="169"/>
      <c r="M55" s="169"/>
      <c r="N55" s="169"/>
      <c r="O55" s="169"/>
      <c r="P55" s="168"/>
      <c r="Q55" s="172"/>
      <c r="R55" s="172"/>
      <c r="S55" s="166"/>
    </row>
    <row r="56" spans="1:19" s="170" customFormat="1" x14ac:dyDescent="0.25">
      <c r="A56" s="167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2"/>
      <c r="Q56" s="172"/>
      <c r="R56" s="172"/>
      <c r="S56" s="166"/>
    </row>
    <row r="57" spans="1:19" s="170" customFormat="1" x14ac:dyDescent="0.25">
      <c r="A57" s="171"/>
      <c r="B57" s="172"/>
      <c r="C57" s="172"/>
      <c r="D57" s="168"/>
      <c r="E57" s="172"/>
      <c r="F57" s="168"/>
      <c r="G57" s="173"/>
      <c r="H57" s="173"/>
      <c r="I57" s="173"/>
      <c r="J57" s="173"/>
      <c r="K57" s="173"/>
      <c r="L57" s="173"/>
      <c r="M57" s="173"/>
      <c r="N57" s="173"/>
      <c r="O57" s="173"/>
      <c r="P57" s="172"/>
      <c r="Q57" s="172"/>
      <c r="R57" s="172"/>
      <c r="S57" s="166"/>
    </row>
    <row r="58" spans="1:19" s="170" customFormat="1" x14ac:dyDescent="0.25">
      <c r="A58" s="171"/>
      <c r="B58" s="172"/>
      <c r="C58" s="172"/>
      <c r="D58" s="168"/>
      <c r="E58" s="168"/>
      <c r="F58" s="172"/>
      <c r="G58" s="173"/>
      <c r="H58" s="173"/>
      <c r="I58" s="173"/>
      <c r="J58" s="173"/>
      <c r="K58" s="173"/>
      <c r="L58" s="173"/>
      <c r="M58" s="173"/>
      <c r="N58" s="173"/>
      <c r="O58" s="173"/>
      <c r="P58" s="172"/>
      <c r="Q58" s="172"/>
      <c r="R58" s="172"/>
      <c r="S58" s="166"/>
    </row>
    <row r="59" spans="1:19" s="170" customFormat="1" x14ac:dyDescent="0.25">
      <c r="A59" s="171"/>
      <c r="B59" s="172"/>
      <c r="C59" s="172"/>
      <c r="D59" s="168"/>
      <c r="E59" s="168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 x14ac:dyDescent="0.25">
      <c r="A60" s="171"/>
      <c r="B60" s="172"/>
      <c r="C60" s="172"/>
      <c r="D60" s="168"/>
      <c r="E60" s="168"/>
      <c r="F60" s="172"/>
      <c r="G60" s="173"/>
      <c r="H60" s="173"/>
      <c r="I60" s="173"/>
      <c r="J60" s="173"/>
      <c r="K60" s="173"/>
      <c r="L60" s="173"/>
      <c r="M60" s="173"/>
      <c r="N60" s="173"/>
      <c r="O60" s="175"/>
      <c r="P60" s="176"/>
      <c r="Q60" s="172"/>
      <c r="R60" s="172"/>
      <c r="S60" s="166"/>
    </row>
    <row r="61" spans="1:19" s="170" customFormat="1" x14ac:dyDescent="0.25">
      <c r="A61" s="171"/>
      <c r="B61" s="172"/>
      <c r="C61" s="172"/>
      <c r="D61" s="168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5"/>
      <c r="P61" s="177"/>
      <c r="Q61" s="172"/>
      <c r="R61" s="172"/>
      <c r="S61" s="166"/>
    </row>
    <row r="62" spans="1:19" s="170" customFormat="1" x14ac:dyDescent="0.25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5"/>
      <c r="P62" s="176"/>
      <c r="Q62" s="172"/>
      <c r="R62" s="172"/>
      <c r="S62" s="166"/>
    </row>
    <row r="63" spans="1:19" s="170" customFormat="1" x14ac:dyDescent="0.25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 x14ac:dyDescent="0.25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 x14ac:dyDescent="0.25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 x14ac:dyDescent="0.25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 x14ac:dyDescent="0.25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 x14ac:dyDescent="0.25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 s="170" customFormat="1" x14ac:dyDescent="0.25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0" spans="1:19" s="170" customFormat="1" x14ac:dyDescent="0.25">
      <c r="A70" s="171"/>
      <c r="B70" s="172"/>
      <c r="C70" s="172"/>
      <c r="D70" s="172"/>
      <c r="E70" s="172"/>
      <c r="F70" s="172"/>
      <c r="G70" s="173"/>
      <c r="H70" s="173"/>
      <c r="I70" s="173"/>
      <c r="J70" s="173"/>
      <c r="K70" s="173"/>
      <c r="L70" s="173"/>
      <c r="M70" s="173"/>
      <c r="N70" s="173"/>
      <c r="O70" s="173"/>
      <c r="P70" s="172"/>
      <c r="Q70" s="172"/>
      <c r="R70" s="172"/>
      <c r="S70" s="166"/>
    </row>
    <row r="71" spans="1:19" s="170" customFormat="1" x14ac:dyDescent="0.25">
      <c r="A71" s="171"/>
      <c r="B71" s="172"/>
      <c r="C71" s="172"/>
      <c r="D71" s="172"/>
      <c r="E71" s="172"/>
      <c r="F71" s="172"/>
      <c r="G71" s="173"/>
      <c r="H71" s="173"/>
      <c r="I71" s="173"/>
      <c r="J71" s="173"/>
      <c r="K71" s="173"/>
      <c r="L71" s="173"/>
      <c r="M71" s="173"/>
      <c r="N71" s="173"/>
      <c r="O71" s="173"/>
      <c r="P71" s="172"/>
      <c r="Q71" s="172"/>
      <c r="R71" s="172"/>
      <c r="S71" s="166"/>
    </row>
    <row r="72" spans="1:19" s="170" customFormat="1" x14ac:dyDescent="0.25">
      <c r="A72" s="171"/>
      <c r="B72" s="172"/>
      <c r="C72" s="172"/>
      <c r="D72" s="172"/>
      <c r="E72" s="172"/>
      <c r="F72" s="172"/>
      <c r="G72" s="173"/>
      <c r="H72" s="173"/>
      <c r="I72" s="173"/>
      <c r="J72" s="173"/>
      <c r="K72" s="173"/>
      <c r="L72" s="173"/>
      <c r="M72" s="173"/>
      <c r="N72" s="173"/>
      <c r="O72" s="173"/>
      <c r="P72" s="172"/>
      <c r="Q72" s="172"/>
      <c r="R72" s="172"/>
      <c r="S72" s="166"/>
    </row>
    <row r="73" spans="1:19" x14ac:dyDescent="0.25">
      <c r="A73" s="171"/>
      <c r="B73" s="172"/>
      <c r="C73" s="172"/>
      <c r="D73" s="172"/>
      <c r="E73" s="172"/>
      <c r="F73" s="172"/>
      <c r="G73" s="173"/>
      <c r="H73" s="173"/>
      <c r="I73" s="173"/>
      <c r="J73" s="173"/>
      <c r="K73" s="173"/>
      <c r="L73" s="173"/>
      <c r="M73" s="173"/>
      <c r="N73" s="173"/>
      <c r="O73" s="173"/>
      <c r="P73" s="172"/>
      <c r="Q73" s="172"/>
      <c r="R73" s="172"/>
      <c r="S73" s="166"/>
    </row>
    <row r="75" spans="1:19" ht="15.75" customHeight="1" x14ac:dyDescent="0.25"/>
    <row r="76" spans="1:19" ht="15.75" customHeight="1" x14ac:dyDescent="0.25"/>
    <row r="77" spans="1:19" ht="15.75" customHeight="1" x14ac:dyDescent="0.25"/>
  </sheetData>
  <mergeCells count="22">
    <mergeCell ref="I3:I4"/>
    <mergeCell ref="B3:B4"/>
    <mergeCell ref="C3:C4"/>
    <mergeCell ref="D3:D4"/>
    <mergeCell ref="E3:E4"/>
    <mergeCell ref="F3:F4"/>
    <mergeCell ref="K3:K4"/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J3:J4"/>
    <mergeCell ref="N3:N4"/>
    <mergeCell ref="O3:O4"/>
    <mergeCell ref="P3:P4"/>
    <mergeCell ref="G3:G4"/>
    <mergeCell ref="H3:H4"/>
  </mergeCells>
  <phoneticPr fontId="22" type="noConversion"/>
  <pageMargins left="0.25" right="0.25" top="0.75" bottom="0.75" header="0.3" footer="0.3"/>
  <pageSetup paperSize="9" scale="52" firstPageNumber="4294967295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22" sqref="H22"/>
    </sheetView>
  </sheetViews>
  <sheetFormatPr defaultRowHeight="15" x14ac:dyDescent="0.2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 x14ac:dyDescent="0.25">
      <c r="A1" s="178" t="s">
        <v>75</v>
      </c>
      <c r="B1" s="179"/>
      <c r="C1" s="179"/>
      <c r="D1" s="179"/>
      <c r="E1" s="179"/>
      <c r="F1" s="178"/>
      <c r="G1" s="180"/>
      <c r="H1" s="181" t="s">
        <v>76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 x14ac:dyDescent="0.25">
      <c r="A2" s="182" t="s">
        <v>77</v>
      </c>
      <c r="B2" s="86"/>
      <c r="C2" s="86"/>
      <c r="D2" s="86"/>
      <c r="E2" s="86"/>
      <c r="F2" s="359" t="s">
        <v>78</v>
      </c>
      <c r="G2" s="183" t="s">
        <v>79</v>
      </c>
      <c r="H2" s="10" t="s">
        <v>80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81</v>
      </c>
    </row>
    <row r="3" spans="1:21" x14ac:dyDescent="0.25">
      <c r="A3" s="13"/>
      <c r="B3" s="14"/>
      <c r="C3" s="14"/>
      <c r="D3" s="14"/>
      <c r="E3" s="14"/>
      <c r="F3" s="360"/>
      <c r="G3" s="184" t="s">
        <v>82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 x14ac:dyDescent="0.25">
      <c r="A4" s="71" t="s">
        <v>83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 x14ac:dyDescent="0.25">
      <c r="A5" s="71" t="s">
        <v>84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 x14ac:dyDescent="0.25">
      <c r="A6" s="71" t="s">
        <v>85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 x14ac:dyDescent="0.25">
      <c r="A7" s="71" t="s">
        <v>86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 x14ac:dyDescent="0.25">
      <c r="A8" s="71" t="s">
        <v>87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 x14ac:dyDescent="0.25">
      <c r="A9" s="193" t="s">
        <v>88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 x14ac:dyDescent="0.25">
      <c r="A10" s="196"/>
      <c r="B10" s="65" t="s">
        <v>89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 x14ac:dyDescent="0.25">
      <c r="A11" s="72"/>
      <c r="B11" s="72"/>
      <c r="C11" s="72"/>
      <c r="D11" s="72"/>
      <c r="E11" s="72"/>
      <c r="F11" s="179" t="s">
        <v>90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91</v>
      </c>
    </row>
    <row r="12" spans="1:21" x14ac:dyDescent="0.25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 x14ac:dyDescent="0.25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 x14ac:dyDescent="0.25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 x14ac:dyDescent="0.25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 x14ac:dyDescent="0.25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 x14ac:dyDescent="0.25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 x14ac:dyDescent="0.25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 x14ac:dyDescent="0.25">
      <c r="A19" s="13" t="s">
        <v>92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 x14ac:dyDescent="0.25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 x14ac:dyDescent="0.25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 x14ac:dyDescent="0.25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 x14ac:dyDescent="0.25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 x14ac:dyDescent="0.25">
      <c r="A24" s="71" t="s">
        <v>93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 x14ac:dyDescent="0.25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 x14ac:dyDescent="0.25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 x14ac:dyDescent="0.25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 x14ac:dyDescent="0.25">
      <c r="A28" s="71" t="s">
        <v>94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 x14ac:dyDescent="0.25">
      <c r="A29" s="71" t="s">
        <v>95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 x14ac:dyDescent="0.25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 x14ac:dyDescent="0.25">
      <c r="A31" s="71" t="s">
        <v>96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 x14ac:dyDescent="0.25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 x14ac:dyDescent="0.25">
      <c r="A33" s="211" t="s">
        <v>97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 x14ac:dyDescent="0.25">
      <c r="Q35" s="213"/>
    </row>
    <row r="37" spans="1:21" x14ac:dyDescent="0.25">
      <c r="T37" s="192"/>
    </row>
    <row r="40" spans="1:21" x14ac:dyDescent="0.25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95"/>
  <sheetViews>
    <sheetView topLeftCell="A66" zoomScale="115" workbookViewId="0">
      <selection activeCell="N13" sqref="N13:N93"/>
    </sheetView>
  </sheetViews>
  <sheetFormatPr defaultRowHeight="15" x14ac:dyDescent="0.2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 x14ac:dyDescent="0.25">
      <c r="A1" s="214" t="s">
        <v>28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5"/>
      <c r="I1" s="215"/>
      <c r="J1" s="215"/>
      <c r="K1" s="215"/>
      <c r="L1" s="215"/>
      <c r="M1" s="215"/>
      <c r="N1" s="217"/>
    </row>
    <row r="2" spans="1:14" x14ac:dyDescent="0.25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98</v>
      </c>
    </row>
    <row r="3" spans="1:14" x14ac:dyDescent="0.25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 x14ac:dyDescent="0.25">
      <c r="A4" s="228" t="s">
        <v>99</v>
      </c>
      <c r="B4" s="229">
        <v>11000</v>
      </c>
      <c r="C4" s="229"/>
      <c r="D4" s="229"/>
      <c r="E4" s="229"/>
      <c r="F4" s="229"/>
      <c r="G4" s="230"/>
      <c r="H4" s="229"/>
      <c r="I4" s="230"/>
      <c r="J4" s="229"/>
      <c r="K4" s="229"/>
      <c r="L4" s="229"/>
      <c r="M4" s="229"/>
      <c r="N4" s="227">
        <f t="shared" ref="N4:N67" si="0">SUM(B4:M4)</f>
        <v>11000</v>
      </c>
    </row>
    <row r="5" spans="1:14" x14ac:dyDescent="0.25">
      <c r="A5" s="228" t="s">
        <v>100</v>
      </c>
      <c r="B5" s="229">
        <f>1000+2000+4000</f>
        <v>7000</v>
      </c>
      <c r="C5" s="229"/>
      <c r="D5" s="229"/>
      <c r="E5" s="224"/>
      <c r="F5" s="224"/>
      <c r="G5" s="226"/>
      <c r="H5" s="224"/>
      <c r="I5" s="226"/>
      <c r="J5" s="224"/>
      <c r="K5" s="224"/>
      <c r="L5" s="224"/>
      <c r="M5" s="224"/>
      <c r="N5" s="227">
        <f t="shared" si="0"/>
        <v>7000</v>
      </c>
    </row>
    <row r="6" spans="1:14" x14ac:dyDescent="0.25">
      <c r="A6" s="228" t="s">
        <v>101</v>
      </c>
      <c r="B6" s="231">
        <v>22723.31</v>
      </c>
      <c r="C6" s="229"/>
      <c r="D6" s="229"/>
      <c r="E6" s="300"/>
      <c r="F6" s="229"/>
      <c r="G6" s="230"/>
      <c r="H6" s="229"/>
      <c r="I6" s="229"/>
      <c r="J6" s="229"/>
      <c r="K6" s="229"/>
      <c r="L6" s="229"/>
      <c r="M6" s="229"/>
      <c r="N6" s="227">
        <f t="shared" si="0"/>
        <v>22723.31</v>
      </c>
    </row>
    <row r="7" spans="1:14" x14ac:dyDescent="0.25">
      <c r="A7" s="228" t="s">
        <v>135</v>
      </c>
      <c r="B7" s="231"/>
      <c r="C7" s="229"/>
      <c r="D7" s="229"/>
      <c r="E7" s="230"/>
      <c r="F7" s="229"/>
      <c r="G7" s="230"/>
      <c r="H7" s="229"/>
      <c r="I7" s="229"/>
      <c r="J7" s="229"/>
      <c r="K7" s="229"/>
      <c r="L7" s="229"/>
      <c r="M7" s="229"/>
      <c r="N7" s="227">
        <f t="shared" si="0"/>
        <v>0</v>
      </c>
    </row>
    <row r="8" spans="1:14" x14ac:dyDescent="0.25">
      <c r="A8" s="232" t="s">
        <v>102</v>
      </c>
      <c r="B8" s="229">
        <v>961.6</v>
      </c>
      <c r="C8" s="229"/>
      <c r="D8" s="229"/>
      <c r="E8" s="230"/>
      <c r="F8" s="229"/>
      <c r="G8" s="230"/>
      <c r="H8" s="229"/>
      <c r="I8" s="229"/>
      <c r="J8" s="229"/>
      <c r="K8" s="229"/>
      <c r="L8" s="229"/>
      <c r="M8" s="229"/>
      <c r="N8" s="227">
        <f t="shared" si="0"/>
        <v>961.6</v>
      </c>
    </row>
    <row r="9" spans="1:14" x14ac:dyDescent="0.25">
      <c r="A9" s="223" t="s">
        <v>103</v>
      </c>
      <c r="B9" s="224">
        <f>2127.2+2147.6</f>
        <v>4274.7999999999993</v>
      </c>
      <c r="C9" s="224"/>
      <c r="D9" s="224"/>
      <c r="E9" s="226"/>
      <c r="F9" s="224"/>
      <c r="G9" s="226"/>
      <c r="H9" s="224"/>
      <c r="I9" s="226"/>
      <c r="J9" s="224"/>
      <c r="K9" s="224"/>
      <c r="L9" s="224"/>
      <c r="M9" s="224"/>
      <c r="N9" s="227">
        <f t="shared" si="0"/>
        <v>4274.7999999999993</v>
      </c>
    </row>
    <row r="10" spans="1:14" x14ac:dyDescent="0.25">
      <c r="A10" s="233" t="s">
        <v>104</v>
      </c>
      <c r="B10" s="224"/>
      <c r="C10" s="224"/>
      <c r="D10" s="224"/>
      <c r="E10" s="226"/>
      <c r="F10" s="224"/>
      <c r="G10" s="226"/>
      <c r="H10" s="224"/>
      <c r="I10" s="226"/>
      <c r="J10" s="224"/>
      <c r="K10" s="224"/>
      <c r="L10" s="224"/>
      <c r="M10" s="224"/>
      <c r="N10" s="227">
        <f t="shared" si="0"/>
        <v>0</v>
      </c>
    </row>
    <row r="11" spans="1:14" x14ac:dyDescent="0.25">
      <c r="A11" s="232" t="s">
        <v>105</v>
      </c>
      <c r="B11" s="229"/>
      <c r="C11" s="229"/>
      <c r="D11" s="229"/>
      <c r="E11" s="230"/>
      <c r="F11" s="229"/>
      <c r="G11" s="230"/>
      <c r="H11" s="229"/>
      <c r="I11" s="230"/>
      <c r="J11" s="229"/>
      <c r="K11" s="229"/>
      <c r="L11" s="229"/>
      <c r="M11" s="229"/>
      <c r="N11" s="227">
        <f t="shared" si="0"/>
        <v>0</v>
      </c>
    </row>
    <row r="12" spans="1:14" x14ac:dyDescent="0.25">
      <c r="A12" s="232" t="s">
        <v>106</v>
      </c>
      <c r="B12" s="224"/>
      <c r="C12" s="224"/>
      <c r="D12" s="224"/>
      <c r="E12" s="226"/>
      <c r="F12" s="224"/>
      <c r="G12" s="226"/>
      <c r="H12" s="224"/>
      <c r="I12" s="226"/>
      <c r="J12" s="224"/>
      <c r="K12" s="224"/>
      <c r="L12" s="224"/>
      <c r="M12" s="224"/>
      <c r="N12" s="227">
        <f t="shared" si="0"/>
        <v>0</v>
      </c>
    </row>
    <row r="13" spans="1:14" x14ac:dyDescent="0.25">
      <c r="A13" s="232" t="s">
        <v>107</v>
      </c>
      <c r="B13" s="224">
        <v>308</v>
      </c>
      <c r="C13" s="224"/>
      <c r="D13" s="224"/>
      <c r="E13" s="226"/>
      <c r="F13" s="224"/>
      <c r="G13" s="226"/>
      <c r="H13" s="224"/>
      <c r="I13" s="226"/>
      <c r="J13" s="224"/>
      <c r="K13" s="224"/>
      <c r="L13" s="224"/>
      <c r="M13" s="224"/>
      <c r="N13" s="227">
        <f t="shared" si="0"/>
        <v>308</v>
      </c>
    </row>
    <row r="14" spans="1:14" x14ac:dyDescent="0.25">
      <c r="A14" s="232" t="s">
        <v>151</v>
      </c>
      <c r="B14" s="224">
        <v>910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910</v>
      </c>
    </row>
    <row r="15" spans="1:14" x14ac:dyDescent="0.25">
      <c r="A15" s="232" t="s">
        <v>154</v>
      </c>
      <c r="B15" s="224">
        <f>12200+8960</f>
        <v>21160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21160</v>
      </c>
    </row>
    <row r="16" spans="1:14" x14ac:dyDescent="0.25">
      <c r="A16" s="232" t="s">
        <v>155</v>
      </c>
      <c r="B16" s="224">
        <f>8600+400</f>
        <v>9000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9000</v>
      </c>
    </row>
    <row r="17" spans="1:14" x14ac:dyDescent="0.25">
      <c r="A17" s="234" t="s">
        <v>156</v>
      </c>
      <c r="B17" s="224">
        <v>4890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4890</v>
      </c>
    </row>
    <row r="18" spans="1:14" ht="25.5" x14ac:dyDescent="0.25">
      <c r="A18" s="236" t="s">
        <v>157</v>
      </c>
      <c r="B18" s="237">
        <v>14551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14551</v>
      </c>
    </row>
    <row r="19" spans="1:14" x14ac:dyDescent="0.25">
      <c r="A19" s="232" t="s">
        <v>167</v>
      </c>
      <c r="B19" s="224">
        <v>1020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1020</v>
      </c>
    </row>
    <row r="20" spans="1:14" x14ac:dyDescent="0.25">
      <c r="A20" s="232" t="s">
        <v>168</v>
      </c>
      <c r="B20" s="229">
        <v>120</v>
      </c>
      <c r="C20" s="229"/>
      <c r="D20" s="229"/>
      <c r="E20" s="230"/>
      <c r="F20" s="229"/>
      <c r="G20" s="230"/>
      <c r="H20" s="229"/>
      <c r="I20" s="230"/>
      <c r="J20" s="229"/>
      <c r="K20" s="229"/>
      <c r="L20" s="229"/>
      <c r="M20" s="229"/>
      <c r="N20" s="227">
        <f t="shared" si="0"/>
        <v>120</v>
      </c>
    </row>
    <row r="21" spans="1:14" x14ac:dyDescent="0.25">
      <c r="A21" s="223" t="s">
        <v>169</v>
      </c>
      <c r="B21" s="306">
        <v>784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784</v>
      </c>
    </row>
    <row r="22" spans="1:14" x14ac:dyDescent="0.25">
      <c r="A22" s="223"/>
      <c r="B22" s="224"/>
      <c r="C22" s="224"/>
      <c r="D22" s="224"/>
      <c r="E22" s="226"/>
      <c r="F22" s="224"/>
      <c r="G22" s="226"/>
      <c r="H22" s="224"/>
      <c r="I22" s="226"/>
      <c r="J22" s="224"/>
      <c r="K22" s="224"/>
      <c r="L22" s="224"/>
      <c r="M22" s="224"/>
      <c r="N22" s="227">
        <f t="shared" si="0"/>
        <v>0</v>
      </c>
    </row>
    <row r="23" spans="1:14" x14ac:dyDescent="0.25">
      <c r="A23" s="233"/>
      <c r="B23" s="224"/>
      <c r="C23" s="224"/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0</v>
      </c>
    </row>
    <row r="24" spans="1:14" x14ac:dyDescent="0.25">
      <c r="A24" s="232"/>
      <c r="B24" s="229"/>
      <c r="C24" s="229"/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0</v>
      </c>
    </row>
    <row r="25" spans="1:14" x14ac:dyDescent="0.25">
      <c r="A25" s="232"/>
      <c r="B25" s="229"/>
      <c r="C25" s="300"/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0</v>
      </c>
    </row>
    <row r="26" spans="1:14" x14ac:dyDescent="0.25">
      <c r="A26" s="241"/>
      <c r="B26" s="242"/>
      <c r="C26" s="307"/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 t="shared" si="0"/>
        <v>0</v>
      </c>
    </row>
    <row r="27" spans="1:14" x14ac:dyDescent="0.25">
      <c r="A27" s="298"/>
      <c r="B27" s="242"/>
      <c r="C27" s="242"/>
      <c r="D27" s="300"/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 t="shared" si="0"/>
        <v>0</v>
      </c>
    </row>
    <row r="28" spans="1:14" x14ac:dyDescent="0.25">
      <c r="A28" s="241"/>
      <c r="B28" s="242"/>
      <c r="C28" s="242"/>
      <c r="D28" s="229"/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 t="shared" si="0"/>
        <v>0</v>
      </c>
    </row>
    <row r="29" spans="1:14" x14ac:dyDescent="0.25">
      <c r="A29" s="232"/>
      <c r="B29" s="229"/>
      <c r="C29" s="229"/>
      <c r="D29" s="229"/>
      <c r="E29" s="229"/>
      <c r="F29" s="229"/>
      <c r="G29" s="230"/>
      <c r="H29" s="229"/>
      <c r="I29" s="229"/>
      <c r="J29" s="229"/>
      <c r="K29" s="229"/>
      <c r="L29" s="229"/>
      <c r="M29" s="229"/>
      <c r="N29" s="227">
        <f t="shared" si="0"/>
        <v>0</v>
      </c>
    </row>
    <row r="30" spans="1:14" x14ac:dyDescent="0.25">
      <c r="A30" s="223"/>
      <c r="B30" s="243"/>
      <c r="C30" s="243"/>
      <c r="D30" s="243"/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0"/>
        <v>0</v>
      </c>
    </row>
    <row r="31" spans="1:14" x14ac:dyDescent="0.25">
      <c r="A31" s="223"/>
      <c r="B31" s="243"/>
      <c r="C31" s="243"/>
      <c r="D31" s="243"/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0"/>
        <v>0</v>
      </c>
    </row>
    <row r="32" spans="1:14" x14ac:dyDescent="0.25">
      <c r="A32" s="232"/>
      <c r="B32" s="245"/>
      <c r="C32" s="245"/>
      <c r="D32" s="245"/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0"/>
        <v>0</v>
      </c>
    </row>
    <row r="33" spans="1:14" x14ac:dyDescent="0.25">
      <c r="A33" s="223"/>
      <c r="B33" s="245"/>
      <c r="C33" s="245"/>
      <c r="D33" s="245"/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0"/>
        <v>0</v>
      </c>
    </row>
    <row r="34" spans="1:14" x14ac:dyDescent="0.25">
      <c r="A34" s="223"/>
      <c r="B34" s="245"/>
      <c r="C34" s="245"/>
      <c r="D34" s="245"/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0"/>
        <v>0</v>
      </c>
    </row>
    <row r="35" spans="1:14" x14ac:dyDescent="0.25">
      <c r="A35" s="223"/>
      <c r="B35" s="245"/>
      <c r="C35" s="245"/>
      <c r="D35" s="245"/>
      <c r="E35" s="245"/>
      <c r="F35" s="229"/>
      <c r="G35" s="230"/>
      <c r="H35" s="229"/>
      <c r="I35" s="229"/>
      <c r="J35" s="229"/>
      <c r="K35" s="229"/>
      <c r="L35" s="229"/>
      <c r="M35" s="229"/>
      <c r="N35" s="227">
        <f t="shared" si="0"/>
        <v>0</v>
      </c>
    </row>
    <row r="36" spans="1:14" x14ac:dyDescent="0.25">
      <c r="A36" s="223"/>
      <c r="B36" s="245"/>
      <c r="C36" s="245"/>
      <c r="D36" s="245"/>
      <c r="E36" s="245"/>
      <c r="F36" s="229"/>
      <c r="G36" s="230"/>
      <c r="H36" s="229"/>
      <c r="I36" s="229"/>
      <c r="J36" s="229"/>
      <c r="K36" s="229"/>
      <c r="L36" s="229"/>
      <c r="M36" s="229"/>
      <c r="N36" s="227">
        <f t="shared" si="0"/>
        <v>0</v>
      </c>
    </row>
    <row r="37" spans="1:14" x14ac:dyDescent="0.25">
      <c r="A37" s="234"/>
      <c r="B37" s="229"/>
      <c r="C37" s="229"/>
      <c r="D37" s="229"/>
      <c r="E37" s="240"/>
      <c r="F37" s="229"/>
      <c r="G37" s="230"/>
      <c r="H37" s="229"/>
      <c r="I37" s="229"/>
      <c r="J37" s="229"/>
      <c r="K37" s="229"/>
      <c r="L37" s="229"/>
      <c r="M37" s="229"/>
      <c r="N37" s="227">
        <f t="shared" si="0"/>
        <v>0</v>
      </c>
    </row>
    <row r="38" spans="1:14" x14ac:dyDescent="0.25">
      <c r="A38" s="232"/>
      <c r="B38" s="229"/>
      <c r="C38" s="229"/>
      <c r="D38" s="229"/>
      <c r="E38" s="240"/>
      <c r="F38" s="229"/>
      <c r="G38" s="230"/>
      <c r="H38" s="229"/>
      <c r="I38" s="229"/>
      <c r="J38" s="229"/>
      <c r="K38" s="229"/>
      <c r="L38" s="229"/>
      <c r="M38" s="229"/>
      <c r="N38" s="227">
        <f t="shared" si="0"/>
        <v>0</v>
      </c>
    </row>
    <row r="39" spans="1:14" x14ac:dyDescent="0.25">
      <c r="A39" s="232"/>
      <c r="B39" s="229"/>
      <c r="C39" s="229"/>
      <c r="D39" s="229"/>
      <c r="E39" s="240"/>
      <c r="F39" s="229"/>
      <c r="G39" s="230"/>
      <c r="H39" s="229"/>
      <c r="I39" s="229"/>
      <c r="J39" s="229"/>
      <c r="K39" s="229"/>
      <c r="L39" s="229"/>
      <c r="M39" s="229"/>
      <c r="N39" s="227">
        <f t="shared" si="0"/>
        <v>0</v>
      </c>
    </row>
    <row r="40" spans="1:14" x14ac:dyDescent="0.25">
      <c r="A40" s="234"/>
      <c r="B40" s="229"/>
      <c r="C40" s="229"/>
      <c r="D40" s="229"/>
      <c r="E40" s="229"/>
      <c r="F40" s="229"/>
      <c r="G40" s="230"/>
      <c r="H40" s="229"/>
      <c r="I40" s="229"/>
      <c r="J40" s="229"/>
      <c r="K40" s="229"/>
      <c r="L40" s="229"/>
      <c r="M40" s="229"/>
      <c r="N40" s="227">
        <f t="shared" si="0"/>
        <v>0</v>
      </c>
    </row>
    <row r="41" spans="1:14" x14ac:dyDescent="0.25">
      <c r="A41" s="234"/>
      <c r="B41" s="229"/>
      <c r="C41" s="229"/>
      <c r="D41" s="229"/>
      <c r="E41" s="224"/>
      <c r="F41" s="224"/>
      <c r="G41" s="226"/>
      <c r="H41" s="224"/>
      <c r="I41" s="226"/>
      <c r="J41" s="224"/>
      <c r="K41" s="224"/>
      <c r="L41" s="224"/>
      <c r="M41" s="224"/>
      <c r="N41" s="227">
        <f t="shared" si="0"/>
        <v>0</v>
      </c>
    </row>
    <row r="42" spans="1:14" x14ac:dyDescent="0.25">
      <c r="A42" s="232"/>
      <c r="B42" s="229"/>
      <c r="C42" s="229"/>
      <c r="D42" s="229"/>
      <c r="E42" s="229"/>
      <c r="F42" s="229"/>
      <c r="G42" s="230"/>
      <c r="H42" s="229"/>
      <c r="I42" s="229"/>
      <c r="J42" s="229"/>
      <c r="K42" s="229"/>
      <c r="L42" s="229"/>
      <c r="M42" s="229"/>
      <c r="N42" s="227">
        <f t="shared" si="0"/>
        <v>0</v>
      </c>
    </row>
    <row r="43" spans="1:14" x14ac:dyDescent="0.25">
      <c r="A43" s="232"/>
      <c r="B43" s="229"/>
      <c r="C43" s="229"/>
      <c r="D43" s="229"/>
      <c r="E43" s="229"/>
      <c r="F43" s="229"/>
      <c r="G43" s="230"/>
      <c r="H43" s="229"/>
      <c r="I43" s="229"/>
      <c r="J43" s="229"/>
      <c r="K43" s="229"/>
      <c r="L43" s="229"/>
      <c r="M43" s="229"/>
      <c r="N43" s="227">
        <f t="shared" si="0"/>
        <v>0</v>
      </c>
    </row>
    <row r="44" spans="1:14" x14ac:dyDescent="0.25">
      <c r="A44" s="232"/>
      <c r="B44" s="229"/>
      <c r="C44" s="229"/>
      <c r="D44" s="229"/>
      <c r="E44" s="229"/>
      <c r="F44" s="229"/>
      <c r="G44" s="230"/>
      <c r="H44" s="229"/>
      <c r="I44" s="229"/>
      <c r="J44" s="229"/>
      <c r="K44" s="229"/>
      <c r="L44" s="229"/>
      <c r="M44" s="229"/>
      <c r="N44" s="227">
        <f t="shared" si="0"/>
        <v>0</v>
      </c>
    </row>
    <row r="45" spans="1:14" x14ac:dyDescent="0.25">
      <c r="A45" s="232"/>
      <c r="B45" s="229"/>
      <c r="C45" s="229"/>
      <c r="D45" s="229"/>
      <c r="E45" s="229"/>
      <c r="F45" s="229"/>
      <c r="G45" s="230"/>
      <c r="H45" s="229"/>
      <c r="I45" s="229"/>
      <c r="J45" s="229"/>
      <c r="K45" s="229"/>
      <c r="L45" s="229"/>
      <c r="M45" s="229"/>
      <c r="N45" s="227">
        <f t="shared" si="0"/>
        <v>0</v>
      </c>
    </row>
    <row r="46" spans="1:14" x14ac:dyDescent="0.25">
      <c r="A46" s="232"/>
      <c r="B46" s="229"/>
      <c r="C46" s="229"/>
      <c r="D46" s="229"/>
      <c r="E46" s="229"/>
      <c r="F46" s="229"/>
      <c r="G46" s="230"/>
      <c r="H46" s="229"/>
      <c r="I46" s="229"/>
      <c r="J46" s="229"/>
      <c r="K46" s="229"/>
      <c r="L46" s="229"/>
      <c r="M46" s="229"/>
      <c r="N46" s="227">
        <f t="shared" si="0"/>
        <v>0</v>
      </c>
    </row>
    <row r="47" spans="1:14" x14ac:dyDescent="0.25">
      <c r="A47" s="232"/>
      <c r="B47" s="229"/>
      <c r="C47" s="229"/>
      <c r="D47" s="229"/>
      <c r="E47" s="240"/>
      <c r="F47" s="229"/>
      <c r="G47" s="230"/>
      <c r="H47" s="229"/>
      <c r="I47" s="229"/>
      <c r="J47" s="229"/>
      <c r="K47" s="229"/>
      <c r="L47" s="229"/>
      <c r="M47" s="229"/>
      <c r="N47" s="227">
        <f t="shared" si="0"/>
        <v>0</v>
      </c>
    </row>
    <row r="48" spans="1:14" x14ac:dyDescent="0.25">
      <c r="A48" s="232"/>
      <c r="B48" s="229"/>
      <c r="C48" s="229"/>
      <c r="D48" s="229"/>
      <c r="E48" s="240"/>
      <c r="F48" s="229"/>
      <c r="G48" s="230"/>
      <c r="H48" s="229"/>
      <c r="I48" s="229"/>
      <c r="J48" s="229"/>
      <c r="K48" s="229"/>
      <c r="L48" s="229"/>
      <c r="M48" s="229"/>
      <c r="N48" s="227">
        <f t="shared" si="0"/>
        <v>0</v>
      </c>
    </row>
    <row r="49" spans="1:14" x14ac:dyDescent="0.25">
      <c r="A49" s="234"/>
      <c r="B49" s="229"/>
      <c r="C49" s="229"/>
      <c r="D49" s="229"/>
      <c r="E49" s="229"/>
      <c r="F49" s="229"/>
      <c r="G49" s="230"/>
      <c r="H49" s="229"/>
      <c r="I49" s="229"/>
      <c r="J49" s="229"/>
      <c r="K49" s="229"/>
      <c r="L49" s="229"/>
      <c r="M49" s="229"/>
      <c r="N49" s="227">
        <f t="shared" si="0"/>
        <v>0</v>
      </c>
    </row>
    <row r="50" spans="1:14" x14ac:dyDescent="0.25">
      <c r="A50" s="232"/>
      <c r="B50" s="229"/>
      <c r="C50" s="229"/>
      <c r="D50" s="229"/>
      <c r="E50" s="229"/>
      <c r="F50" s="229"/>
      <c r="G50" s="230"/>
      <c r="H50" s="229"/>
      <c r="I50" s="229"/>
      <c r="J50" s="229"/>
      <c r="K50" s="229"/>
      <c r="L50" s="229"/>
      <c r="M50" s="229"/>
      <c r="N50" s="227">
        <f t="shared" si="0"/>
        <v>0</v>
      </c>
    </row>
    <row r="51" spans="1:14" x14ac:dyDescent="0.25">
      <c r="A51" s="232"/>
      <c r="B51" s="229"/>
      <c r="C51" s="229"/>
      <c r="D51" s="229"/>
      <c r="E51" s="229"/>
      <c r="F51" s="229"/>
      <c r="G51" s="230"/>
      <c r="H51" s="229"/>
      <c r="I51" s="229"/>
      <c r="J51" s="229"/>
      <c r="K51" s="229"/>
      <c r="L51" s="229"/>
      <c r="M51" s="229"/>
      <c r="N51" s="227">
        <f t="shared" si="0"/>
        <v>0</v>
      </c>
    </row>
    <row r="52" spans="1:14" x14ac:dyDescent="0.25">
      <c r="A52" s="232"/>
      <c r="B52" s="229"/>
      <c r="C52" s="229"/>
      <c r="D52" s="229"/>
      <c r="E52" s="229"/>
      <c r="F52" s="229"/>
      <c r="G52" s="230"/>
      <c r="H52" s="229"/>
      <c r="I52" s="229"/>
      <c r="J52" s="229"/>
      <c r="K52" s="229"/>
      <c r="L52" s="229"/>
      <c r="M52" s="229"/>
      <c r="N52" s="227">
        <f t="shared" si="0"/>
        <v>0</v>
      </c>
    </row>
    <row r="53" spans="1:14" x14ac:dyDescent="0.25">
      <c r="A53" s="232"/>
      <c r="B53" s="229"/>
      <c r="C53" s="229"/>
      <c r="D53" s="229"/>
      <c r="E53" s="229"/>
      <c r="F53" s="229"/>
      <c r="G53" s="230"/>
      <c r="H53" s="229"/>
      <c r="I53" s="300"/>
      <c r="J53" s="229"/>
      <c r="K53" s="229"/>
      <c r="L53" s="229"/>
      <c r="M53" s="229"/>
      <c r="N53" s="227">
        <f t="shared" si="0"/>
        <v>0</v>
      </c>
    </row>
    <row r="54" spans="1:14" x14ac:dyDescent="0.25">
      <c r="A54" s="232"/>
      <c r="B54" s="229"/>
      <c r="C54" s="229"/>
      <c r="D54" s="229"/>
      <c r="E54" s="229"/>
      <c r="F54" s="229"/>
      <c r="G54" s="230"/>
      <c r="H54" s="229"/>
      <c r="I54" s="229"/>
      <c r="J54" s="229"/>
      <c r="K54" s="229"/>
      <c r="L54" s="229"/>
      <c r="M54" s="229"/>
      <c r="N54" s="227">
        <f t="shared" si="0"/>
        <v>0</v>
      </c>
    </row>
    <row r="55" spans="1:14" x14ac:dyDescent="0.25">
      <c r="A55" s="232"/>
      <c r="B55" s="229"/>
      <c r="C55" s="229"/>
      <c r="D55" s="229"/>
      <c r="E55" s="240"/>
      <c r="F55" s="229"/>
      <c r="G55" s="230"/>
      <c r="H55" s="229"/>
      <c r="I55" s="229"/>
      <c r="J55" s="229"/>
      <c r="K55" s="229"/>
      <c r="L55" s="229"/>
      <c r="M55" s="229"/>
      <c r="N55" s="227">
        <f t="shared" si="0"/>
        <v>0</v>
      </c>
    </row>
    <row r="56" spans="1:14" x14ac:dyDescent="0.25">
      <c r="A56" s="232"/>
      <c r="B56" s="229"/>
      <c r="C56" s="229"/>
      <c r="D56" s="229"/>
      <c r="E56" s="240"/>
      <c r="F56" s="229"/>
      <c r="G56" s="230"/>
      <c r="H56" s="229"/>
      <c r="I56" s="229"/>
      <c r="J56" s="229"/>
      <c r="K56" s="229"/>
      <c r="L56" s="229"/>
      <c r="M56" s="229"/>
      <c r="N56" s="227">
        <f t="shared" si="0"/>
        <v>0</v>
      </c>
    </row>
    <row r="57" spans="1:14" x14ac:dyDescent="0.25">
      <c r="A57" s="232"/>
      <c r="B57" s="229"/>
      <c r="C57" s="229"/>
      <c r="D57" s="229"/>
      <c r="E57" s="240"/>
      <c r="F57" s="229"/>
      <c r="G57" s="230"/>
      <c r="H57" s="229"/>
      <c r="I57" s="229"/>
      <c r="J57" s="229"/>
      <c r="K57" s="229"/>
      <c r="L57" s="229"/>
      <c r="M57" s="229"/>
      <c r="N57" s="227">
        <f t="shared" si="0"/>
        <v>0</v>
      </c>
    </row>
    <row r="58" spans="1:14" x14ac:dyDescent="0.25">
      <c r="A58" s="232"/>
      <c r="B58" s="229"/>
      <c r="C58" s="229"/>
      <c r="D58" s="229"/>
      <c r="E58" s="240"/>
      <c r="F58" s="229"/>
      <c r="G58" s="230"/>
      <c r="H58" s="229"/>
      <c r="I58" s="229"/>
      <c r="J58" s="229"/>
      <c r="K58" s="229"/>
      <c r="L58" s="229"/>
      <c r="M58" s="229"/>
      <c r="N58" s="227">
        <f t="shared" si="0"/>
        <v>0</v>
      </c>
    </row>
    <row r="59" spans="1:14" x14ac:dyDescent="0.25">
      <c r="A59" s="232"/>
      <c r="B59" s="229"/>
      <c r="C59" s="229"/>
      <c r="D59" s="229"/>
      <c r="E59" s="240"/>
      <c r="F59" s="229"/>
      <c r="G59" s="230"/>
      <c r="H59" s="229"/>
      <c r="I59" s="229"/>
      <c r="J59" s="229"/>
      <c r="K59" s="229"/>
      <c r="L59" s="229"/>
      <c r="M59" s="229"/>
      <c r="N59" s="227">
        <f t="shared" si="0"/>
        <v>0</v>
      </c>
    </row>
    <row r="60" spans="1:14" x14ac:dyDescent="0.25">
      <c r="A60" s="232"/>
      <c r="B60" s="229"/>
      <c r="C60" s="229"/>
      <c r="D60" s="229"/>
      <c r="E60" s="240"/>
      <c r="F60" s="229"/>
      <c r="G60" s="230"/>
      <c r="H60" s="229"/>
      <c r="I60" s="229"/>
      <c r="J60" s="229"/>
      <c r="K60" s="229"/>
      <c r="L60" s="229"/>
      <c r="M60" s="229"/>
      <c r="N60" s="227">
        <f t="shared" si="0"/>
        <v>0</v>
      </c>
    </row>
    <row r="61" spans="1:14" x14ac:dyDescent="0.25">
      <c r="A61" s="232"/>
      <c r="B61" s="229"/>
      <c r="C61" s="229"/>
      <c r="D61" s="229"/>
      <c r="E61" s="240"/>
      <c r="F61" s="229"/>
      <c r="G61" s="230"/>
      <c r="H61" s="229"/>
      <c r="I61" s="229"/>
      <c r="J61" s="229"/>
      <c r="K61" s="229"/>
      <c r="L61" s="229"/>
      <c r="M61" s="229"/>
      <c r="N61" s="227">
        <f t="shared" si="0"/>
        <v>0</v>
      </c>
    </row>
    <row r="62" spans="1:14" x14ac:dyDescent="0.25">
      <c r="A62" s="232"/>
      <c r="B62" s="229"/>
      <c r="C62" s="229"/>
      <c r="D62" s="229"/>
      <c r="E62" s="240"/>
      <c r="F62" s="229"/>
      <c r="G62" s="230"/>
      <c r="H62" s="229"/>
      <c r="I62" s="229"/>
      <c r="J62" s="229"/>
      <c r="K62" s="229"/>
      <c r="L62" s="229"/>
      <c r="M62" s="229"/>
      <c r="N62" s="227">
        <f t="shared" si="0"/>
        <v>0</v>
      </c>
    </row>
    <row r="63" spans="1:14" x14ac:dyDescent="0.25">
      <c r="A63" s="232"/>
      <c r="B63" s="229"/>
      <c r="C63" s="229"/>
      <c r="D63" s="229"/>
      <c r="E63" s="240"/>
      <c r="F63" s="229"/>
      <c r="G63" s="230"/>
      <c r="H63" s="229"/>
      <c r="I63" s="229"/>
      <c r="J63" s="229"/>
      <c r="K63" s="229"/>
      <c r="L63" s="229"/>
      <c r="M63" s="229"/>
      <c r="N63" s="227">
        <f t="shared" si="0"/>
        <v>0</v>
      </c>
    </row>
    <row r="64" spans="1:14" x14ac:dyDescent="0.25">
      <c r="A64" s="232"/>
      <c r="B64" s="229"/>
      <c r="C64" s="229"/>
      <c r="D64" s="229"/>
      <c r="E64" s="240"/>
      <c r="F64" s="229"/>
      <c r="G64" s="230"/>
      <c r="H64" s="229"/>
      <c r="I64" s="229"/>
      <c r="J64" s="229"/>
      <c r="K64" s="229"/>
      <c r="L64" s="229"/>
      <c r="M64" s="229"/>
      <c r="N64" s="227">
        <f t="shared" si="0"/>
        <v>0</v>
      </c>
    </row>
    <row r="65" spans="1:14" x14ac:dyDescent="0.25">
      <c r="A65" s="232"/>
      <c r="B65" s="229"/>
      <c r="C65" s="229"/>
      <c r="D65" s="229"/>
      <c r="E65" s="240"/>
      <c r="F65" s="229"/>
      <c r="G65" s="230"/>
      <c r="H65" s="229"/>
      <c r="I65" s="229"/>
      <c r="J65" s="229"/>
      <c r="K65" s="229"/>
      <c r="L65" s="229"/>
      <c r="M65" s="229"/>
      <c r="N65" s="227">
        <f t="shared" si="0"/>
        <v>0</v>
      </c>
    </row>
    <row r="66" spans="1:14" x14ac:dyDescent="0.25">
      <c r="A66" s="232"/>
      <c r="B66" s="229"/>
      <c r="C66" s="229"/>
      <c r="D66" s="229"/>
      <c r="E66" s="240"/>
      <c r="F66" s="229"/>
      <c r="G66" s="230"/>
      <c r="H66" s="229"/>
      <c r="I66" s="229"/>
      <c r="J66" s="229"/>
      <c r="K66" s="229"/>
      <c r="L66" s="229"/>
      <c r="M66" s="229"/>
      <c r="N66" s="227">
        <f t="shared" si="0"/>
        <v>0</v>
      </c>
    </row>
    <row r="67" spans="1:14" x14ac:dyDescent="0.25">
      <c r="A67" s="232"/>
      <c r="B67" s="229"/>
      <c r="C67" s="229"/>
      <c r="D67" s="229"/>
      <c r="E67" s="240"/>
      <c r="F67" s="229"/>
      <c r="G67" s="230"/>
      <c r="H67" s="229"/>
      <c r="I67" s="229"/>
      <c r="J67" s="229"/>
      <c r="K67" s="229"/>
      <c r="L67" s="229"/>
      <c r="M67" s="229"/>
      <c r="N67" s="227">
        <f t="shared" si="0"/>
        <v>0</v>
      </c>
    </row>
    <row r="68" spans="1:14" x14ac:dyDescent="0.25">
      <c r="A68" s="232"/>
      <c r="B68" s="229"/>
      <c r="C68" s="229"/>
      <c r="D68" s="229"/>
      <c r="E68" s="240"/>
      <c r="F68" s="229"/>
      <c r="G68" s="230"/>
      <c r="H68" s="229"/>
      <c r="I68" s="229"/>
      <c r="J68" s="229"/>
      <c r="K68" s="229"/>
      <c r="L68" s="229"/>
      <c r="M68" s="229"/>
      <c r="N68" s="227">
        <f t="shared" ref="N68:N93" si="1">SUM(B68:M68)</f>
        <v>0</v>
      </c>
    </row>
    <row r="69" spans="1:14" x14ac:dyDescent="0.25">
      <c r="A69" s="232"/>
      <c r="B69" s="229"/>
      <c r="C69" s="229"/>
      <c r="D69" s="229"/>
      <c r="E69" s="229"/>
      <c r="F69" s="229"/>
      <c r="G69" s="230"/>
      <c r="H69" s="229"/>
      <c r="I69" s="229"/>
      <c r="J69" s="229"/>
      <c r="K69" s="229"/>
      <c r="L69" s="229"/>
      <c r="M69" s="229"/>
      <c r="N69" s="227">
        <f t="shared" si="1"/>
        <v>0</v>
      </c>
    </row>
    <row r="70" spans="1:14" x14ac:dyDescent="0.25">
      <c r="A70" s="232"/>
      <c r="B70" s="224"/>
      <c r="C70" s="224"/>
      <c r="D70" s="224"/>
      <c r="E70" s="227"/>
      <c r="F70" s="224"/>
      <c r="G70" s="224"/>
      <c r="H70" s="224"/>
      <c r="I70" s="224"/>
      <c r="J70" s="224"/>
      <c r="K70" s="224"/>
      <c r="L70" s="224"/>
      <c r="M70" s="224"/>
      <c r="N70" s="227">
        <f t="shared" si="1"/>
        <v>0</v>
      </c>
    </row>
    <row r="71" spans="1:14" x14ac:dyDescent="0.25">
      <c r="A71" s="232"/>
      <c r="B71" s="224"/>
      <c r="C71" s="224"/>
      <c r="D71" s="224"/>
      <c r="E71" s="227"/>
      <c r="F71" s="224"/>
      <c r="G71" s="224"/>
      <c r="H71" s="224"/>
      <c r="I71" s="224"/>
      <c r="J71" s="224"/>
      <c r="K71" s="224"/>
      <c r="L71" s="224"/>
      <c r="M71" s="224"/>
      <c r="N71" s="227">
        <f t="shared" si="1"/>
        <v>0</v>
      </c>
    </row>
    <row r="72" spans="1:14" x14ac:dyDescent="0.25">
      <c r="A72" s="232"/>
      <c r="B72" s="224"/>
      <c r="C72" s="224"/>
      <c r="D72" s="224"/>
      <c r="E72" s="227"/>
      <c r="F72" s="224"/>
      <c r="G72" s="224"/>
      <c r="H72" s="224"/>
      <c r="I72" s="224"/>
      <c r="J72" s="224"/>
      <c r="K72" s="224"/>
      <c r="L72" s="224"/>
      <c r="M72" s="224"/>
      <c r="N72" s="227">
        <f t="shared" si="1"/>
        <v>0</v>
      </c>
    </row>
    <row r="73" spans="1:14" x14ac:dyDescent="0.25">
      <c r="A73" s="232"/>
      <c r="B73" s="224"/>
      <c r="C73" s="224"/>
      <c r="D73" s="224"/>
      <c r="E73" s="227"/>
      <c r="F73" s="224"/>
      <c r="G73" s="224"/>
      <c r="H73" s="224"/>
      <c r="I73" s="224"/>
      <c r="J73" s="224"/>
      <c r="K73" s="224"/>
      <c r="L73" s="224"/>
      <c r="M73" s="224"/>
      <c r="N73" s="227">
        <f t="shared" si="1"/>
        <v>0</v>
      </c>
    </row>
    <row r="74" spans="1:14" x14ac:dyDescent="0.25">
      <c r="A74" s="232"/>
      <c r="B74" s="224"/>
      <c r="C74" s="224"/>
      <c r="D74" s="224"/>
      <c r="E74" s="227"/>
      <c r="F74" s="224"/>
      <c r="G74" s="224"/>
      <c r="H74" s="224"/>
      <c r="I74" s="224"/>
      <c r="J74" s="224"/>
      <c r="K74" s="224"/>
      <c r="L74" s="224"/>
      <c r="M74" s="224"/>
      <c r="N74" s="227">
        <f t="shared" si="1"/>
        <v>0</v>
      </c>
    </row>
    <row r="75" spans="1:14" x14ac:dyDescent="0.25">
      <c r="A75" s="232"/>
      <c r="B75" s="224"/>
      <c r="C75" s="224"/>
      <c r="D75" s="224"/>
      <c r="E75" s="227"/>
      <c r="F75" s="224"/>
      <c r="G75" s="224"/>
      <c r="H75" s="224"/>
      <c r="I75" s="224"/>
      <c r="J75" s="224"/>
      <c r="K75" s="224"/>
      <c r="L75" s="224"/>
      <c r="M75" s="224"/>
      <c r="N75" s="227">
        <f t="shared" si="1"/>
        <v>0</v>
      </c>
    </row>
    <row r="76" spans="1:14" x14ac:dyDescent="0.25">
      <c r="A76" s="232"/>
      <c r="B76" s="224"/>
      <c r="C76" s="224"/>
      <c r="D76" s="224"/>
      <c r="E76" s="227"/>
      <c r="F76" s="224"/>
      <c r="G76" s="224"/>
      <c r="H76" s="224"/>
      <c r="I76" s="224"/>
      <c r="J76" s="224"/>
      <c r="K76" s="224"/>
      <c r="L76" s="224"/>
      <c r="M76" s="224"/>
      <c r="N76" s="227">
        <f t="shared" si="1"/>
        <v>0</v>
      </c>
    </row>
    <row r="77" spans="1:14" x14ac:dyDescent="0.25">
      <c r="A77" s="232"/>
      <c r="B77" s="224"/>
      <c r="C77" s="224"/>
      <c r="D77" s="224"/>
      <c r="E77" s="227"/>
      <c r="F77" s="224"/>
      <c r="G77" s="224"/>
      <c r="H77" s="224"/>
      <c r="I77" s="224"/>
      <c r="J77" s="224"/>
      <c r="K77" s="224"/>
      <c r="L77" s="224"/>
      <c r="M77" s="224"/>
      <c r="N77" s="227">
        <f t="shared" si="1"/>
        <v>0</v>
      </c>
    </row>
    <row r="78" spans="1:14" x14ac:dyDescent="0.25">
      <c r="A78" s="232"/>
      <c r="B78" s="224"/>
      <c r="C78" s="224"/>
      <c r="D78" s="224"/>
      <c r="E78" s="227"/>
      <c r="F78" s="224"/>
      <c r="G78" s="224"/>
      <c r="H78" s="224"/>
      <c r="I78" s="224"/>
      <c r="J78" s="224"/>
      <c r="K78" s="224"/>
      <c r="L78" s="224"/>
      <c r="M78" s="224"/>
      <c r="N78" s="227">
        <f t="shared" si="1"/>
        <v>0</v>
      </c>
    </row>
    <row r="79" spans="1:14" x14ac:dyDescent="0.25">
      <c r="A79" s="232"/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/>
      <c r="M79" s="224"/>
      <c r="N79" s="227">
        <f t="shared" si="1"/>
        <v>0</v>
      </c>
    </row>
    <row r="80" spans="1:14" x14ac:dyDescent="0.25">
      <c r="A80" s="232"/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/>
      <c r="M80" s="224"/>
      <c r="N80" s="227">
        <f t="shared" si="1"/>
        <v>0</v>
      </c>
    </row>
    <row r="81" spans="1:14" x14ac:dyDescent="0.25">
      <c r="A81" s="232"/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/>
      <c r="M81" s="224"/>
      <c r="N81" s="227">
        <f t="shared" si="1"/>
        <v>0</v>
      </c>
    </row>
    <row r="82" spans="1:14" x14ac:dyDescent="0.25">
      <c r="A82" s="232"/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/>
      <c r="M82" s="224"/>
      <c r="N82" s="227">
        <f t="shared" si="1"/>
        <v>0</v>
      </c>
    </row>
    <row r="83" spans="1:14" x14ac:dyDescent="0.25">
      <c r="A83" s="232"/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/>
      <c r="N83" s="227">
        <f t="shared" si="1"/>
        <v>0</v>
      </c>
    </row>
    <row r="84" spans="1:14" x14ac:dyDescent="0.25">
      <c r="A84" s="232"/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/>
      <c r="N84" s="227">
        <f t="shared" si="1"/>
        <v>0</v>
      </c>
    </row>
    <row r="85" spans="1:14" x14ac:dyDescent="0.25">
      <c r="A85" s="232"/>
      <c r="B85" s="224"/>
      <c r="C85" s="224"/>
      <c r="D85" s="224"/>
      <c r="E85" s="227"/>
      <c r="F85" s="224"/>
      <c r="G85" s="224"/>
      <c r="H85" s="224"/>
      <c r="I85" s="224"/>
      <c r="J85" s="224"/>
      <c r="K85" s="224"/>
      <c r="L85" s="224"/>
      <c r="M85" s="224"/>
      <c r="N85" s="227">
        <f t="shared" si="1"/>
        <v>0</v>
      </c>
    </row>
    <row r="86" spans="1:14" x14ac:dyDescent="0.25">
      <c r="A86" s="232"/>
      <c r="B86" s="224"/>
      <c r="C86" s="224"/>
      <c r="D86" s="224"/>
      <c r="E86" s="227"/>
      <c r="F86" s="224"/>
      <c r="G86" s="224"/>
      <c r="H86" s="224"/>
      <c r="I86" s="224"/>
      <c r="J86" s="224"/>
      <c r="K86" s="224"/>
      <c r="L86" s="224"/>
      <c r="M86" s="224"/>
      <c r="N86" s="227">
        <f t="shared" si="1"/>
        <v>0</v>
      </c>
    </row>
    <row r="87" spans="1:14" x14ac:dyDescent="0.25">
      <c r="A87" s="232"/>
      <c r="B87" s="224"/>
      <c r="C87" s="224"/>
      <c r="D87" s="224"/>
      <c r="E87" s="227"/>
      <c r="F87" s="224"/>
      <c r="G87" s="224"/>
      <c r="H87" s="224"/>
      <c r="I87" s="224"/>
      <c r="J87" s="224"/>
      <c r="K87" s="224"/>
      <c r="L87" s="224"/>
      <c r="M87" s="224"/>
      <c r="N87" s="227">
        <f t="shared" si="1"/>
        <v>0</v>
      </c>
    </row>
    <row r="88" spans="1:14" x14ac:dyDescent="0.25">
      <c r="A88" s="232"/>
      <c r="B88" s="224"/>
      <c r="C88" s="224"/>
      <c r="D88" s="224"/>
      <c r="E88" s="227"/>
      <c r="F88" s="224"/>
      <c r="G88" s="224"/>
      <c r="H88" s="224"/>
      <c r="I88" s="224"/>
      <c r="J88" s="224"/>
      <c r="K88" s="224"/>
      <c r="L88" s="224"/>
      <c r="M88" s="224"/>
      <c r="N88" s="227">
        <f t="shared" si="1"/>
        <v>0</v>
      </c>
    </row>
    <row r="89" spans="1:14" x14ac:dyDescent="0.25">
      <c r="A89" s="232"/>
      <c r="B89" s="224"/>
      <c r="C89" s="224"/>
      <c r="D89" s="224"/>
      <c r="E89" s="227"/>
      <c r="F89" s="224"/>
      <c r="G89" s="224"/>
      <c r="H89" s="224"/>
      <c r="I89" s="224"/>
      <c r="J89" s="224"/>
      <c r="K89" s="224"/>
      <c r="L89" s="224"/>
      <c r="M89" s="224"/>
      <c r="N89" s="227">
        <f t="shared" si="1"/>
        <v>0</v>
      </c>
    </row>
    <row r="90" spans="1:14" x14ac:dyDescent="0.25">
      <c r="A90" s="232"/>
      <c r="B90" s="224"/>
      <c r="C90" s="224"/>
      <c r="D90" s="224"/>
      <c r="E90" s="227"/>
      <c r="F90" s="224"/>
      <c r="G90" s="224"/>
      <c r="H90" s="224"/>
      <c r="I90" s="224"/>
      <c r="J90" s="224"/>
      <c r="K90" s="224"/>
      <c r="L90" s="224"/>
      <c r="M90" s="224"/>
      <c r="N90" s="227">
        <f t="shared" si="1"/>
        <v>0</v>
      </c>
    </row>
    <row r="91" spans="1:14" x14ac:dyDescent="0.25">
      <c r="A91" s="232"/>
      <c r="B91" s="224"/>
      <c r="C91" s="224"/>
      <c r="D91" s="224"/>
      <c r="E91" s="227"/>
      <c r="F91" s="224"/>
      <c r="G91" s="224"/>
      <c r="H91" s="224"/>
      <c r="I91" s="224"/>
      <c r="J91" s="224"/>
      <c r="K91" s="224"/>
      <c r="L91" s="224"/>
      <c r="M91" s="224"/>
      <c r="N91" s="227">
        <f t="shared" si="1"/>
        <v>0</v>
      </c>
    </row>
    <row r="92" spans="1:14" x14ac:dyDescent="0.25">
      <c r="A92" s="232"/>
      <c r="B92" s="224"/>
      <c r="C92" s="224"/>
      <c r="D92" s="224"/>
      <c r="E92" s="227"/>
      <c r="F92" s="224"/>
      <c r="G92" s="224"/>
      <c r="H92" s="224"/>
      <c r="I92" s="224"/>
      <c r="J92" s="224"/>
      <c r="K92" s="224"/>
      <c r="L92" s="224"/>
      <c r="M92" s="224"/>
      <c r="N92" s="227">
        <f t="shared" si="1"/>
        <v>0</v>
      </c>
    </row>
    <row r="93" spans="1:14" x14ac:dyDescent="0.25">
      <c r="A93" s="241"/>
      <c r="B93" s="242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27">
        <f t="shared" si="1"/>
        <v>0</v>
      </c>
    </row>
    <row r="94" spans="1:14" x14ac:dyDescent="0.25">
      <c r="A94" s="214" t="s">
        <v>98</v>
      </c>
      <c r="B94" s="247">
        <f t="shared" ref="B94:N94" si="2">SUM(B1:B93)</f>
        <v>98702.709999999992</v>
      </c>
      <c r="C94" s="247">
        <f t="shared" si="2"/>
        <v>0</v>
      </c>
      <c r="D94" s="247">
        <f t="shared" si="2"/>
        <v>0</v>
      </c>
      <c r="E94" s="247">
        <f t="shared" si="2"/>
        <v>0</v>
      </c>
      <c r="F94" s="247">
        <f t="shared" si="2"/>
        <v>0</v>
      </c>
      <c r="G94" s="247">
        <f t="shared" si="2"/>
        <v>0</v>
      </c>
      <c r="H94" s="247">
        <f t="shared" si="2"/>
        <v>0</v>
      </c>
      <c r="I94" s="247">
        <f t="shared" si="2"/>
        <v>0</v>
      </c>
      <c r="J94" s="247">
        <f t="shared" si="2"/>
        <v>0</v>
      </c>
      <c r="K94" s="247">
        <f t="shared" si="2"/>
        <v>0</v>
      </c>
      <c r="L94" s="247">
        <f t="shared" si="2"/>
        <v>0</v>
      </c>
      <c r="M94" s="247">
        <f t="shared" si="2"/>
        <v>0</v>
      </c>
      <c r="N94" s="248">
        <f t="shared" si="2"/>
        <v>98702.709999999992</v>
      </c>
    </row>
    <row r="95" spans="1:14" x14ac:dyDescent="0.25">
      <c r="N95" s="96">
        <f>SUM(B94:M94)-N94</f>
        <v>0</v>
      </c>
    </row>
  </sheetData>
  <phoneticPr fontId="22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12"/>
  <sheetViews>
    <sheetView workbookViewId="0">
      <selection activeCell="B3" sqref="B3:M8"/>
    </sheetView>
  </sheetViews>
  <sheetFormatPr defaultRowHeight="15" x14ac:dyDescent="0.2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 x14ac:dyDescent="0.25">
      <c r="A1" s="249" t="s">
        <v>29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5"/>
      <c r="I1" s="215"/>
      <c r="J1" s="215"/>
      <c r="K1" s="215"/>
      <c r="L1" s="215"/>
      <c r="M1" s="215"/>
      <c r="N1" s="220"/>
    </row>
    <row r="2" spans="1:14" x14ac:dyDescent="0.25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x14ac:dyDescent="0.25">
      <c r="A3" s="245" t="s">
        <v>108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8" si="0">SUM(B3:M3)</f>
        <v>0</v>
      </c>
    </row>
    <row r="4" spans="1:14" x14ac:dyDescent="0.25">
      <c r="A4" s="245" t="s">
        <v>109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4">
        <f t="shared" si="0"/>
        <v>0</v>
      </c>
    </row>
    <row r="5" spans="1:14" x14ac:dyDescent="0.25">
      <c r="A5" s="251" t="s">
        <v>110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4">
        <f t="shared" si="0"/>
        <v>0</v>
      </c>
    </row>
    <row r="6" spans="1:14" x14ac:dyDescent="0.25">
      <c r="A6" s="245" t="s">
        <v>139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0</v>
      </c>
    </row>
    <row r="7" spans="1:14" x14ac:dyDescent="0.25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 x14ac:dyDescent="0.25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 x14ac:dyDescent="0.25">
      <c r="A10" s="253" t="s">
        <v>98</v>
      </c>
      <c r="B10" s="254">
        <f t="shared" ref="B10:N10" si="1">SUM(B3:B8)</f>
        <v>0</v>
      </c>
      <c r="C10" s="254">
        <f t="shared" si="1"/>
        <v>0</v>
      </c>
      <c r="D10" s="254">
        <f t="shared" si="1"/>
        <v>0</v>
      </c>
      <c r="E10" s="254">
        <f t="shared" si="1"/>
        <v>0</v>
      </c>
      <c r="F10" s="254">
        <f t="shared" si="1"/>
        <v>0</v>
      </c>
      <c r="G10" s="254">
        <f t="shared" si="1"/>
        <v>0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0</v>
      </c>
      <c r="L10" s="254">
        <f t="shared" si="1"/>
        <v>0</v>
      </c>
      <c r="M10" s="254">
        <f t="shared" si="1"/>
        <v>0</v>
      </c>
      <c r="N10" s="254">
        <f t="shared" si="1"/>
        <v>0</v>
      </c>
    </row>
    <row r="12" spans="1:14" x14ac:dyDescent="0.25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9"/>
  <sheetViews>
    <sheetView workbookViewId="0">
      <selection activeCell="B7" sqref="B7"/>
    </sheetView>
  </sheetViews>
  <sheetFormatPr defaultRowHeight="15" x14ac:dyDescent="0.2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 x14ac:dyDescent="0.25">
      <c r="A1" s="249" t="s">
        <v>30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5"/>
      <c r="I1" s="215"/>
      <c r="J1" s="215"/>
      <c r="K1" s="215"/>
      <c r="L1" s="215"/>
      <c r="M1" s="215"/>
      <c r="N1" s="220"/>
    </row>
    <row r="2" spans="1:14" x14ac:dyDescent="0.25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x14ac:dyDescent="0.25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9">
        <f>SUM(B3:M3)</f>
        <v>0</v>
      </c>
    </row>
    <row r="4" spans="1:14" x14ac:dyDescent="0.25">
      <c r="A4" s="245" t="s">
        <v>111</v>
      </c>
      <c r="B4" s="229">
        <v>1200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1200</v>
      </c>
    </row>
    <row r="5" spans="1:14" x14ac:dyDescent="0.25">
      <c r="A5" s="245" t="s">
        <v>112</v>
      </c>
      <c r="B5" s="229">
        <v>5000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>SUM(B5:M5)</f>
        <v>5000</v>
      </c>
    </row>
    <row r="6" spans="1:14" x14ac:dyDescent="0.25">
      <c r="A6" s="245" t="s">
        <v>113</v>
      </c>
      <c r="B6" s="229">
        <v>500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>SUM(B6:M6)</f>
        <v>500</v>
      </c>
    </row>
    <row r="7" spans="1:14" x14ac:dyDescent="0.25">
      <c r="A7" s="257" t="s">
        <v>98</v>
      </c>
      <c r="B7" s="254">
        <f>SUM(B3:B6)</f>
        <v>6700</v>
      </c>
      <c r="C7" s="254">
        <f>SUM(C3:C6)</f>
        <v>0</v>
      </c>
      <c r="D7" s="254">
        <f>SUM(D3:D6)</f>
        <v>0</v>
      </c>
      <c r="E7" s="254">
        <f>SUM(E3:E6)</f>
        <v>0</v>
      </c>
      <c r="F7" s="254">
        <f t="shared" ref="F7:M7" si="0">SUM(F3:F6)</f>
        <v>0</v>
      </c>
      <c r="G7" s="254">
        <f t="shared" si="0"/>
        <v>0</v>
      </c>
      <c r="H7" s="254">
        <f t="shared" si="0"/>
        <v>0</v>
      </c>
      <c r="I7" s="254">
        <f t="shared" si="0"/>
        <v>0</v>
      </c>
      <c r="J7" s="254">
        <f t="shared" si="0"/>
        <v>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8">
        <f>SUM(N3:N6)</f>
        <v>6700</v>
      </c>
    </row>
    <row r="9" spans="1:14" x14ac:dyDescent="0.25">
      <c r="N9" s="255">
        <f>SUM(B7:M7)-N7</f>
        <v>0</v>
      </c>
    </row>
  </sheetData>
  <phoneticPr fontId="22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N11"/>
  <sheetViews>
    <sheetView workbookViewId="0">
      <selection activeCell="B4" sqref="B4"/>
    </sheetView>
  </sheetViews>
  <sheetFormatPr defaultRowHeight="15" x14ac:dyDescent="0.2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 x14ac:dyDescent="0.25">
      <c r="A1" s="249" t="s">
        <v>114</v>
      </c>
      <c r="B1" s="256"/>
      <c r="C1" s="256"/>
      <c r="D1" s="256"/>
      <c r="E1" s="256"/>
      <c r="F1" s="216"/>
      <c r="G1" s="216" t="str">
        <f>'ВСЕ затраты'!B1</f>
        <v>2023-2024гг.</v>
      </c>
      <c r="H1" s="256"/>
      <c r="I1" s="256"/>
      <c r="J1" s="256"/>
      <c r="K1" s="256"/>
      <c r="L1" s="256"/>
      <c r="M1" s="256"/>
      <c r="N1" s="250"/>
    </row>
    <row r="2" spans="1:14" x14ac:dyDescent="0.25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98</v>
      </c>
    </row>
    <row r="3" spans="1:14" ht="25.5" customHeight="1" x14ac:dyDescent="0.25">
      <c r="A3" s="260" t="s">
        <v>115</v>
      </c>
      <c r="B3" s="243">
        <f>18792+19061+43221+19481.92+34303.57+191068.21-100100+5141.08+102086+46805+135507.1+66333.5</f>
        <v>581700.37999999989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61">
        <f>SUM(B3:M3)</f>
        <v>581700.37999999989</v>
      </c>
    </row>
    <row r="4" spans="1:14" x14ac:dyDescent="0.25">
      <c r="A4" s="260" t="s">
        <v>141</v>
      </c>
      <c r="B4" s="243">
        <v>45500</v>
      </c>
      <c r="C4" s="243"/>
      <c r="D4" s="243"/>
      <c r="E4" s="244"/>
      <c r="F4" s="243"/>
      <c r="G4" s="244"/>
      <c r="H4" s="243"/>
      <c r="I4" s="244"/>
      <c r="J4" s="243"/>
      <c r="K4" s="243"/>
      <c r="L4" s="243"/>
      <c r="M4" s="243"/>
      <c r="N4" s="261">
        <f>SUM(B4:M4)</f>
        <v>45500</v>
      </c>
    </row>
    <row r="5" spans="1:14" x14ac:dyDescent="0.25">
      <c r="A5" s="262" t="s">
        <v>116</v>
      </c>
      <c r="B5" s="245">
        <v>30000</v>
      </c>
      <c r="C5" s="245"/>
      <c r="D5" s="245"/>
      <c r="E5" s="246"/>
      <c r="F5" s="245"/>
      <c r="G5" s="246"/>
      <c r="H5" s="245"/>
      <c r="I5" s="246"/>
      <c r="J5" s="245"/>
      <c r="K5" s="245"/>
      <c r="L5" s="245"/>
      <c r="M5" s="245"/>
      <c r="N5" s="261">
        <f>SUM(B5:M5)</f>
        <v>30000</v>
      </c>
    </row>
    <row r="6" spans="1:14" x14ac:dyDescent="0.25">
      <c r="A6" s="249" t="s">
        <v>98</v>
      </c>
      <c r="B6" s="263">
        <f t="shared" ref="B6:N6" si="0">SUM(B3:B5)</f>
        <v>657200.37999999989</v>
      </c>
      <c r="C6" s="263">
        <f t="shared" si="0"/>
        <v>0</v>
      </c>
      <c r="D6" s="263">
        <f t="shared" si="0"/>
        <v>0</v>
      </c>
      <c r="E6" s="263">
        <f t="shared" si="0"/>
        <v>0</v>
      </c>
      <c r="F6" s="263">
        <f t="shared" si="0"/>
        <v>0</v>
      </c>
      <c r="G6" s="263">
        <f t="shared" si="0"/>
        <v>0</v>
      </c>
      <c r="H6" s="263">
        <f t="shared" si="0"/>
        <v>0</v>
      </c>
      <c r="I6" s="263">
        <f t="shared" si="0"/>
        <v>0</v>
      </c>
      <c r="J6" s="263">
        <f t="shared" si="0"/>
        <v>0</v>
      </c>
      <c r="K6" s="263">
        <f t="shared" si="0"/>
        <v>0</v>
      </c>
      <c r="L6" s="263">
        <f t="shared" si="0"/>
        <v>0</v>
      </c>
      <c r="M6" s="263">
        <f t="shared" si="0"/>
        <v>0</v>
      </c>
      <c r="N6" s="263">
        <f t="shared" si="0"/>
        <v>657200.37999999989</v>
      </c>
    </row>
    <row r="8" spans="1:14" x14ac:dyDescent="0.25">
      <c r="N8" s="255">
        <f>SUM(B6:M6)-N6</f>
        <v>0</v>
      </c>
    </row>
    <row r="10" spans="1:14" s="264" customFormat="1" ht="15.75" x14ac:dyDescent="0.25">
      <c r="M10" s="229"/>
    </row>
    <row r="11" spans="1:14" ht="18.75" x14ac:dyDescent="0.3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95"/>
    </row>
  </sheetData>
  <phoneticPr fontId="22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"/>
  <sheetViews>
    <sheetView workbookViewId="0">
      <selection activeCell="F3" sqref="F3:M4"/>
    </sheetView>
  </sheetViews>
  <sheetFormatPr defaultRowHeight="15" x14ac:dyDescent="0.2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 x14ac:dyDescent="0.25">
      <c r="A1" s="216" t="s">
        <v>33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5"/>
      <c r="I1" s="215"/>
      <c r="J1" s="215"/>
      <c r="K1" s="215"/>
      <c r="L1" s="215"/>
      <c r="M1" s="215"/>
      <c r="N1" s="220"/>
    </row>
    <row r="2" spans="1:14" x14ac:dyDescent="0.25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 x14ac:dyDescent="0.25">
      <c r="A3" s="266" t="s">
        <v>117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>SUM(B3:M3)</f>
        <v>0</v>
      </c>
    </row>
    <row r="4" spans="1:14" x14ac:dyDescent="0.25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 x14ac:dyDescent="0.25">
      <c r="A5" s="216" t="s">
        <v>98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0</v>
      </c>
      <c r="I5" s="247">
        <f t="shared" si="0"/>
        <v>0</v>
      </c>
      <c r="J5" s="247">
        <f t="shared" si="0"/>
        <v>0</v>
      </c>
      <c r="K5" s="247">
        <f t="shared" si="0"/>
        <v>0</v>
      </c>
      <c r="L5" s="247">
        <f t="shared" si="0"/>
        <v>0</v>
      </c>
      <c r="M5" s="247">
        <f t="shared" si="0"/>
        <v>0</v>
      </c>
      <c r="N5" s="247">
        <f>SUM(N3:N4)</f>
        <v>0</v>
      </c>
    </row>
    <row r="6" spans="1:14" x14ac:dyDescent="0.25">
      <c r="H6" s="267"/>
    </row>
    <row r="7" spans="1:14" x14ac:dyDescent="0.25">
      <c r="N7" s="255">
        <f>SUM(B5:M5)-N5</f>
        <v>0</v>
      </c>
    </row>
    <row r="8" spans="1:14" x14ac:dyDescent="0.25">
      <c r="A8" s="268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14"/>
  <sheetViews>
    <sheetView workbookViewId="0">
      <selection activeCell="C19" sqref="C19"/>
    </sheetView>
  </sheetViews>
  <sheetFormatPr defaultRowHeight="15" x14ac:dyDescent="0.25"/>
  <cols>
    <col min="1" max="1" width="28.28515625" bestFit="1" customWidth="1"/>
    <col min="2" max="2" width="10.28515625" bestFit="1" customWidth="1"/>
    <col min="3" max="4" width="8" customWidth="1"/>
    <col min="5" max="5" width="9" customWidth="1"/>
    <col min="6" max="6" width="9.28515625" customWidth="1"/>
  </cols>
  <sheetData>
    <row r="1" spans="1:14" x14ac:dyDescent="0.25">
      <c r="A1" s="249" t="s">
        <v>34</v>
      </c>
      <c r="B1" s="256"/>
      <c r="C1" s="256"/>
      <c r="D1" s="256"/>
      <c r="E1" s="256"/>
      <c r="F1" s="216"/>
      <c r="G1" s="216" t="str">
        <f>'ВСЕ затраты'!B1</f>
        <v>2023-2024гг.</v>
      </c>
      <c r="H1" s="256"/>
      <c r="I1" s="256"/>
      <c r="J1" s="256"/>
      <c r="K1" s="256"/>
      <c r="L1" s="256"/>
      <c r="M1" s="256"/>
      <c r="N1" s="250"/>
    </row>
    <row r="2" spans="1:14" x14ac:dyDescent="0.25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x14ac:dyDescent="0.25">
      <c r="A3" s="245" t="s">
        <v>118</v>
      </c>
      <c r="B3" s="282">
        <f>537373.74-231000+1000+3448.58</f>
        <v>310822.32</v>
      </c>
      <c r="C3" s="245"/>
      <c r="E3" s="245"/>
      <c r="F3" s="245"/>
      <c r="G3" s="245"/>
      <c r="H3" s="245"/>
      <c r="I3" s="245"/>
      <c r="J3" s="245"/>
      <c r="K3" s="245"/>
      <c r="L3" s="245"/>
      <c r="M3" s="245"/>
      <c r="N3" s="243">
        <f>SUM(B3:M3)</f>
        <v>310822.32</v>
      </c>
    </row>
    <row r="4" spans="1:14" x14ac:dyDescent="0.25">
      <c r="A4" s="245"/>
      <c r="B4" s="245" t="s">
        <v>64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 x14ac:dyDescent="0.25">
      <c r="A5" s="245" t="s">
        <v>119</v>
      </c>
      <c r="B5" s="245">
        <v>2.38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>SUM(B5:M5)</f>
        <v>2.38</v>
      </c>
    </row>
    <row r="6" spans="1:14" x14ac:dyDescent="0.25">
      <c r="A6" s="249" t="s">
        <v>98</v>
      </c>
      <c r="B6" s="263">
        <f t="shared" ref="B6:N6" si="0">SUM(B3:B5)</f>
        <v>310824.7</v>
      </c>
      <c r="C6" s="263">
        <f t="shared" si="0"/>
        <v>0</v>
      </c>
      <c r="D6" s="263">
        <f>SUM(D3:D5)</f>
        <v>0</v>
      </c>
      <c r="E6" s="263">
        <f t="shared" si="0"/>
        <v>0</v>
      </c>
      <c r="F6" s="263">
        <f t="shared" si="0"/>
        <v>0</v>
      </c>
      <c r="G6" s="263">
        <f t="shared" si="0"/>
        <v>0</v>
      </c>
      <c r="H6" s="263">
        <f t="shared" si="0"/>
        <v>0</v>
      </c>
      <c r="I6" s="263">
        <f t="shared" si="0"/>
        <v>0</v>
      </c>
      <c r="J6" s="263">
        <f t="shared" si="0"/>
        <v>0</v>
      </c>
      <c r="K6" s="263">
        <f t="shared" si="0"/>
        <v>0</v>
      </c>
      <c r="L6" s="263">
        <f t="shared" si="0"/>
        <v>0</v>
      </c>
      <c r="M6" s="263">
        <f t="shared" si="0"/>
        <v>0</v>
      </c>
      <c r="N6" s="263">
        <f t="shared" si="0"/>
        <v>310824.7</v>
      </c>
    </row>
    <row r="8" spans="1:14" x14ac:dyDescent="0.25">
      <c r="N8" s="255">
        <f>SUM(B6:M6)-N6</f>
        <v>0</v>
      </c>
    </row>
    <row r="9" spans="1:14" ht="15.75" hidden="1" x14ac:dyDescent="0.25">
      <c r="A9" s="363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</row>
    <row r="10" spans="1:14" ht="15.75" hidden="1" x14ac:dyDescent="0.25">
      <c r="A10" s="363"/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</row>
    <row r="11" spans="1:14" hidden="1" x14ac:dyDescent="0.25"/>
    <row r="12" spans="1:14" ht="15.75" hidden="1" x14ac:dyDescent="0.25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 x14ac:dyDescent="0.25">
      <c r="A13" s="361"/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2"/>
    </row>
    <row r="14" spans="1:14" hidden="1" x14ac:dyDescent="0.25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инвентарь</vt:lpstr>
      <vt:lpstr>мусора</vt:lpstr>
      <vt:lpstr>газ</vt:lpstr>
      <vt:lpstr>вода</vt:lpstr>
      <vt:lpstr>канализация</vt:lpstr>
      <vt:lpstr>электроснабжение</vt:lpstr>
      <vt:lpstr>дор и терр</vt:lpstr>
      <vt:lpstr>благоустройство</vt:lpstr>
      <vt:lpstr>резервный фонд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soglasie1@outlook.com</cp:lastModifiedBy>
  <cp:revision>1</cp:revision>
  <cp:lastPrinted>2023-07-06T12:22:53Z</cp:lastPrinted>
  <dcterms:created xsi:type="dcterms:W3CDTF">2015-11-16T11:04:42Z</dcterms:created>
  <dcterms:modified xsi:type="dcterms:W3CDTF">2023-07-11T07:44:41Z</dcterms:modified>
</cp:coreProperties>
</file>