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990" tabRatio="500" activeTab="1"/>
  </bookViews>
  <sheets>
    <sheet name="ФИНПЛАН 23-24 " sheetId="1" r:id="rId1"/>
    <sheet name="Размер взносов по участкам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<sst xmlns="http://schemas.openxmlformats.org/spreadsheetml/2006/main" count="87" uniqueCount="85">
  <si>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 xml:space="preserve">ПЛАН </t>
  </si>
  <si>
    <t>ФАКТ</t>
  </si>
  <si>
    <t>ПРОГНОЗ</t>
  </si>
  <si>
    <t>ИТОГО</t>
  </si>
  <si>
    <t>Статьи поступления денежных средств</t>
  </si>
  <si>
    <t>2017/2018</t>
  </si>
  <si>
    <t>11 мес.2017/18</t>
  </si>
  <si>
    <t>12 мес.</t>
  </si>
  <si>
    <t>Поступление денеж. средств от сбора ЧВ</t>
  </si>
  <si>
    <t>Поступл. оплаты за въезд, пропуска,% по депозитам</t>
  </si>
  <si>
    <t>ИТОГО ПОСТУПЛЕНИЙ:</t>
  </si>
  <si>
    <t>Общехозяйственные расходы</t>
  </si>
  <si>
    <t>Программное обеспечение</t>
  </si>
  <si>
    <t>Услуги связи</t>
  </si>
  <si>
    <t>Премиальный фонд</t>
  </si>
  <si>
    <t>Налог с ФОТ</t>
  </si>
  <si>
    <t>Приобретение инструмента,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</si>
  <si>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</si>
  <si>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</si>
  <si>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</si>
  <si>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</si>
  <si>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</si>
  <si>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 xml:space="preserve">Ремонт сетей канализации и О/С </t>
  </si>
  <si>
    <t>Содержание сетей электроснабж.</t>
  </si>
  <si>
    <t>Э/энергия на общие нужды</t>
  </si>
  <si>
    <t>Содержание дорог и уборка территории</t>
  </si>
  <si>
    <t>Ямочный ремонт дорог</t>
  </si>
  <si>
    <t>Благоустройство территории</t>
  </si>
  <si>
    <t>Резервный фонд 5%</t>
  </si>
  <si>
    <t>ВСЕГО РАСХОДОВ:</t>
  </si>
  <si>
    <t>Сумма дефицита (профицита) бюджета, погашаемая за счет накопленных на конец предшествующего фин.года  резервов</t>
  </si>
  <si>
    <t xml:space="preserve">Ремонт водопровода </t>
  </si>
  <si>
    <t>План</t>
  </si>
  <si>
    <t xml:space="preserve">Предложение </t>
  </si>
  <si>
    <t>Автоматический въезд</t>
  </si>
  <si>
    <t>Канализация</t>
  </si>
  <si>
    <t>Электроснабжение</t>
  </si>
  <si>
    <t>Размер участка</t>
  </si>
  <si>
    <t>ИТОГО С ВХОДЯЩИМ ОСТАТКОМ</t>
  </si>
  <si>
    <t xml:space="preserve">Поступление оплаты по коммерч. дог. </t>
  </si>
  <si>
    <t>Лицензирование скважин</t>
  </si>
  <si>
    <t xml:space="preserve">Социальные налоги с суммы поощрения </t>
  </si>
  <si>
    <t xml:space="preserve">Заработная плата </t>
  </si>
  <si>
    <t>РАСХОДЫ НА СОДЕРЖАНИЕ ТСН</t>
  </si>
  <si>
    <t>ИТОГО РАСХОДЫ НА СОДЕРЖАНИЕ ТСН:</t>
  </si>
  <si>
    <t>РАСХОДЫ НА РАЗВИТИЕ ТСН, в том числе:</t>
  </si>
  <si>
    <t>Остаток на начало периода</t>
  </si>
  <si>
    <t xml:space="preserve"> </t>
  </si>
  <si>
    <t>Оформление земли</t>
  </si>
  <si>
    <t>Аудиторская проверка</t>
  </si>
  <si>
    <t>Предполагаемый факт</t>
  </si>
  <si>
    <t>Отвал на второй трактор</t>
  </si>
  <si>
    <t>Два насоса второго подъема</t>
  </si>
  <si>
    <t>Навые статьи</t>
  </si>
  <si>
    <t>2022/2023</t>
  </si>
  <si>
    <t>Размер взноса (руб)</t>
  </si>
  <si>
    <t>Руб.</t>
  </si>
  <si>
    <t>Водоподготовка</t>
  </si>
  <si>
    <t>Тампонаж скважин</t>
  </si>
  <si>
    <t>Реконструкция детской площадки для малышей</t>
  </si>
  <si>
    <t>Количество соток, принимаемых в расчет</t>
  </si>
  <si>
    <t>Частотник на ВЗУ</t>
  </si>
  <si>
    <t>Всего соток в границах ТСН</t>
  </si>
  <si>
    <t>Вычитаеются невозможные к взысканию</t>
  </si>
  <si>
    <t>Сумма членских взносов в год (Руб.)</t>
  </si>
  <si>
    <t>Сумма членских взносов в месяц (Руб.)</t>
  </si>
  <si>
    <t>Сумма взносов, приходящаяся на членов ТСН и собственников в границах ТСН в месяц (Руб.)</t>
  </si>
  <si>
    <t>Сумма взноса за сотку в месяц  (Руб.)</t>
  </si>
  <si>
    <t>Покрытие спортивной площадки плюс в месяц на сотку (Руб.)</t>
  </si>
  <si>
    <t>Покрытие детских площадок плюс в месяц на сотку (Руб.)</t>
  </si>
  <si>
    <t>Справочно.</t>
  </si>
  <si>
    <t xml:space="preserve">    </t>
  </si>
  <si>
    <t xml:space="preserve">Новая скважина </t>
  </si>
  <si>
    <t>Подключение скважины</t>
  </si>
  <si>
    <t>ПРИХОДНО-РАСХОДНАЯ СМЕТА на 2023/2024 год.</t>
  </si>
  <si>
    <t>Премия ревизору</t>
  </si>
  <si>
    <t>Начисления на премию ревизору</t>
  </si>
  <si>
    <t>Асфальт на Парковой от 3КПП до перекрестка с Тенистой</t>
  </si>
  <si>
    <t>2023/2024</t>
  </si>
  <si>
    <t xml:space="preserve">Фонд для поощрения председателя правления </t>
  </si>
  <si>
    <t>Средства от реконструкции газопровода, направленные на водопровод</t>
  </si>
  <si>
    <t>ФИНАНСОВО-ЭКОНОМИЧКСКОЕ ОБОСНОВАНИЕ РАЗМЕРА ЧЛЕНСКИХ ВЗНОСОВ на 2023/2024 год</t>
  </si>
  <si>
    <t>Размер взносов на 2023/2024 финансовый год*</t>
  </si>
  <si>
    <t>* суммы округленные с округлением до 10 целых рублей.</t>
  </si>
  <si>
    <t>Вычитаются поступления от жителей РСК в месяц  за вычетом 6%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</si>
</sst>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m\ yyyy;@"/>
  </numFmts>
  <fonts count="32">
    <font>
      <sz val="11"/>
      <color indexed="63"/>
      <name val="Calibri"/>
      <family val="2"/>
    </font>
    <font>
      <sz val="10"/>
      <name val="Arial Cyr"/>
      <family val="0"/>
    </font>
    <font>
      <sz val="13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Calibri"/>
      <family val="2"/>
    </font>
    <font>
      <sz val="14"/>
      <color indexed="63"/>
      <name val="Arial"/>
      <family val="2"/>
    </font>
    <font>
      <i/>
      <sz val="14"/>
      <color indexed="63"/>
      <name val="Arial"/>
      <family val="2"/>
    </font>
    <font>
      <sz val="8"/>
      <name val="Calibri"/>
      <family val="2"/>
    </font>
    <font>
      <b/>
      <sz val="10"/>
      <color indexed="63"/>
      <name val="Arial"/>
      <family val="2"/>
    </font>
    <font>
      <sz val="13"/>
      <name val="Arial"/>
      <family val="2"/>
    </font>
    <font>
      <i/>
      <sz val="14"/>
      <color indexed="55"/>
      <name val="Arial"/>
      <family val="2"/>
    </font>
    <font>
      <sz val="12"/>
      <name val="Arial"/>
      <family val="2"/>
    </font>
    <font>
      <sz val="12"/>
      <color indexed="63"/>
      <name val="Arial Narrow"/>
      <family val="2"/>
    </font>
    <font>
      <i/>
      <sz val="14"/>
      <color indexed="46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sz val="11"/>
      <color indexed="47"/>
      <name val="Calibri"/>
      <family val="2"/>
    </font>
    <font>
      <b/>
      <sz val="12"/>
      <color indexed="6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46"/>
      </top>
      <bottom style="double">
        <color indexed="4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5" fillId="9" borderId="1" applyNumberFormat="0" applyAlignment="0" applyProtection="0"/>
    <xf numFmtId="0" fontId="4" fillId="8" borderId="2" applyNumberFormat="0" applyAlignment="0" applyProtection="0"/>
    <xf numFmtId="0" fontId="26" fillId="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8" fillId="8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>
      <alignment/>
      <protection/>
    </xf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6" fillId="15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16" borderId="14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 wrapText="1"/>
    </xf>
    <xf numFmtId="164" fontId="5" fillId="17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3" fontId="2" fillId="18" borderId="10" xfId="0" applyNumberFormat="1" applyFont="1" applyFill="1" applyBorder="1" applyAlignment="1">
      <alignment horizontal="center"/>
    </xf>
    <xf numFmtId="3" fontId="3" fillId="19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20" borderId="14" xfId="0" applyNumberFormat="1" applyFont="1" applyFill="1" applyBorder="1" applyAlignment="1">
      <alignment horizontal="center"/>
    </xf>
    <xf numFmtId="3" fontId="6" fillId="15" borderId="0" xfId="0" applyNumberFormat="1" applyFont="1" applyFill="1" applyAlignment="1">
      <alignment horizontal="center" vertical="center"/>
    </xf>
    <xf numFmtId="3" fontId="6" fillId="21" borderId="15" xfId="0" applyNumberFormat="1" applyFont="1" applyFill="1" applyBorder="1" applyAlignment="1">
      <alignment horizontal="center" vertical="center"/>
    </xf>
    <xf numFmtId="3" fontId="6" fillId="21" borderId="0" xfId="0" applyNumberFormat="1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6" fillId="16" borderId="19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0" fillId="18" borderId="0" xfId="0" applyFont="1" applyFill="1" applyAlignment="1">
      <alignment wrapText="1"/>
    </xf>
    <xf numFmtId="0" fontId="3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18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6" fillId="23" borderId="11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3" fontId="15" fillId="2" borderId="10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/>
    </xf>
    <xf numFmtId="0" fontId="14" fillId="22" borderId="21" xfId="0" applyFont="1" applyFill="1" applyBorder="1" applyAlignment="1">
      <alignment horizontal="center"/>
    </xf>
    <xf numFmtId="3" fontId="14" fillId="0" borderId="21" xfId="0" applyNumberFormat="1" applyFont="1" applyBorder="1" applyAlignment="1">
      <alignment horizontal="center" vertical="center"/>
    </xf>
    <xf numFmtId="3" fontId="15" fillId="2" borderId="2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3" fontId="3" fillId="0" borderId="27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3" fontId="15" fillId="24" borderId="16" xfId="0" applyNumberFormat="1" applyFont="1" applyFill="1" applyBorder="1" applyAlignment="1">
      <alignment horizontal="center" vertical="center"/>
    </xf>
    <xf numFmtId="3" fontId="15" fillId="19" borderId="10" xfId="0" applyNumberFormat="1" applyFont="1" applyFill="1" applyBorder="1" applyAlignment="1">
      <alignment horizontal="center" vertical="center"/>
    </xf>
    <xf numFmtId="3" fontId="15" fillId="19" borderId="2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" fillId="0" borderId="28" xfId="0" applyFont="1" applyBorder="1" applyAlignment="1">
      <alignment wrapText="1"/>
    </xf>
    <xf numFmtId="3" fontId="3" fillId="0" borderId="29" xfId="0" applyNumberFormat="1" applyFont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2DCDB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EFF7"/>
      <rgbColor rgb="00D7E4BD"/>
      <rgbColor rgb="00DDD9C3"/>
      <rgbColor rgb="00AAE9F0"/>
      <rgbColor rgb="00FF99CC"/>
      <rgbColor rgb="00CC99FF"/>
      <rgbColor rgb="00FFCCCC"/>
      <rgbColor rgb="003366FF"/>
      <rgbColor rgb="0033CCCC"/>
      <rgbColor rgb="0099CC00"/>
      <rgbColor rgb="00FFC0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4">
      <pane ySplit="1485" topLeftCell="BM1" activePane="bottomLeft" state="split"/>
      <selection pane="topLeft" activeCell="A2" sqref="A2"/>
      <selection pane="bottomLeft" activeCell="M64" sqref="M64"/>
    </sheetView>
  </sheetViews>
  <sheetFormatPr defaultColWidth="8.7109375" defaultRowHeight="15"/>
  <cols>
    <col min="1" max="1" width="35.00390625" style="14" customWidth="1"/>
    <col min="2" max="2" width="15.140625" style="11" hidden="1" customWidth="1"/>
    <col min="3" max="5" width="16.421875" style="11" hidden="1" customWidth="1"/>
    <col min="6" max="6" width="15.57421875" style="11" bestFit="1" customWidth="1"/>
    <col min="7" max="7" width="19.7109375" style="11" customWidth="1"/>
    <col min="8" max="8" width="15.57421875" style="11" bestFit="1" customWidth="1"/>
    <col min="9" max="9" width="23.57421875" style="11" customWidth="1"/>
    <col min="10" max="16384" width="8.7109375" style="11" customWidth="1"/>
  </cols>
  <sheetData>
    <row r="1" spans="1:9" ht="31.5">
      <c r="A1" s="57" t="s">
        <v>74</v>
      </c>
      <c r="B1" s="10"/>
      <c r="C1" s="10"/>
      <c r="D1" s="10"/>
      <c r="E1" s="10"/>
      <c r="F1" s="10"/>
      <c r="G1" s="58"/>
      <c r="H1" s="11" t="s">
        <v>56</v>
      </c>
      <c r="I1" s="59"/>
    </row>
    <row r="2" spans="1:9" s="14" customFormat="1" ht="30.75">
      <c r="A2" s="12"/>
      <c r="B2" s="12" t="s">
        <v>0</v>
      </c>
      <c r="C2" s="12" t="s">
        <v>1</v>
      </c>
      <c r="D2" s="12" t="s">
        <v>2</v>
      </c>
      <c r="E2" s="12" t="s">
        <v>3</v>
      </c>
      <c r="F2" s="13" t="s">
        <v>32</v>
      </c>
      <c r="G2" s="13" t="s">
        <v>50</v>
      </c>
      <c r="H2" s="13" t="s">
        <v>33</v>
      </c>
      <c r="I2" s="13" t="s">
        <v>53</v>
      </c>
    </row>
    <row r="3" spans="1:9" ht="54">
      <c r="A3" s="47" t="s">
        <v>4</v>
      </c>
      <c r="B3" s="15" t="s">
        <v>5</v>
      </c>
      <c r="C3" s="16" t="s">
        <v>6</v>
      </c>
      <c r="D3" s="17">
        <v>43221</v>
      </c>
      <c r="E3" s="17" t="s">
        <v>7</v>
      </c>
      <c r="F3" s="40" t="s">
        <v>54</v>
      </c>
      <c r="G3" s="40" t="s">
        <v>54</v>
      </c>
      <c r="H3" s="63" t="s">
        <v>78</v>
      </c>
      <c r="I3" s="68"/>
    </row>
    <row r="4" spans="1:9" ht="37.5">
      <c r="A4" s="47" t="s">
        <v>46</v>
      </c>
      <c r="B4" s="15"/>
      <c r="C4" s="16"/>
      <c r="D4" s="17"/>
      <c r="E4" s="17"/>
      <c r="F4" s="40">
        <v>1400000</v>
      </c>
      <c r="G4" s="40" t="s">
        <v>47</v>
      </c>
      <c r="H4" s="64">
        <v>1000000</v>
      </c>
      <c r="I4" s="69"/>
    </row>
    <row r="5" spans="1:9" ht="33">
      <c r="A5" s="6" t="s">
        <v>8</v>
      </c>
      <c r="B5" s="1">
        <v>28214000</v>
      </c>
      <c r="C5" s="1">
        <v>25044809</v>
      </c>
      <c r="D5" s="1">
        <v>2500000</v>
      </c>
      <c r="E5" s="1">
        <f>C5+D5</f>
        <v>27544809</v>
      </c>
      <c r="F5" s="61">
        <v>40411000</v>
      </c>
      <c r="G5" s="41">
        <v>39711000</v>
      </c>
      <c r="H5" s="65">
        <f>H51-H6-H7-H4</f>
        <v>40678000</v>
      </c>
      <c r="I5" s="69"/>
    </row>
    <row r="6" spans="1:9" ht="33">
      <c r="A6" s="19" t="s">
        <v>9</v>
      </c>
      <c r="B6" s="1">
        <v>300000</v>
      </c>
      <c r="C6" s="1">
        <v>441664</v>
      </c>
      <c r="D6" s="20">
        <v>30000</v>
      </c>
      <c r="E6" s="1">
        <f>C6+D6</f>
        <v>471664</v>
      </c>
      <c r="F6" s="42">
        <v>1000000</v>
      </c>
      <c r="G6" s="42">
        <v>980000</v>
      </c>
      <c r="H6" s="66">
        <v>1000000</v>
      </c>
      <c r="I6" s="69"/>
    </row>
    <row r="7" spans="1:9" ht="33">
      <c r="A7" s="19" t="s">
        <v>39</v>
      </c>
      <c r="B7" s="21">
        <v>300000</v>
      </c>
      <c r="C7" s="1">
        <v>614020</v>
      </c>
      <c r="D7" s="1">
        <v>50000</v>
      </c>
      <c r="E7" s="1">
        <f>C7+D7</f>
        <v>664020</v>
      </c>
      <c r="F7" s="41">
        <v>730000</v>
      </c>
      <c r="G7" s="41">
        <v>758000</v>
      </c>
      <c r="H7" s="64">
        <v>730000</v>
      </c>
      <c r="I7" s="69"/>
    </row>
    <row r="8" spans="1:9" s="23" customFormat="1" ht="16.5">
      <c r="A8" s="48" t="s">
        <v>10</v>
      </c>
      <c r="B8" s="22">
        <f aca="true" t="shared" si="0" ref="B8:H8">SUM(B5:B7)</f>
        <v>28814000</v>
      </c>
      <c r="C8" s="22">
        <f t="shared" si="0"/>
        <v>26100493</v>
      </c>
      <c r="D8" s="22">
        <f t="shared" si="0"/>
        <v>2580000</v>
      </c>
      <c r="E8" s="1">
        <f t="shared" si="0"/>
        <v>28680493</v>
      </c>
      <c r="F8" s="46">
        <v>42141000</v>
      </c>
      <c r="G8" s="60">
        <f t="shared" si="0"/>
        <v>41449000</v>
      </c>
      <c r="H8" s="65">
        <f t="shared" si="0"/>
        <v>42408000</v>
      </c>
      <c r="I8" s="70"/>
    </row>
    <row r="9" spans="1:9" s="23" customFormat="1" ht="33">
      <c r="A9" s="48" t="s">
        <v>38</v>
      </c>
      <c r="B9" s="22"/>
      <c r="C9" s="22"/>
      <c r="D9" s="22"/>
      <c r="E9" s="1"/>
      <c r="F9" s="46">
        <v>43541000</v>
      </c>
      <c r="G9" s="46"/>
      <c r="H9" s="65">
        <f>H8+H4</f>
        <v>43408000</v>
      </c>
      <c r="I9" s="70"/>
    </row>
    <row r="10" spans="1:9" ht="37.5">
      <c r="A10" s="49" t="s">
        <v>43</v>
      </c>
      <c r="B10" s="24"/>
      <c r="C10" s="24"/>
      <c r="D10" s="25"/>
      <c r="E10" s="25"/>
      <c r="F10" s="43"/>
      <c r="G10" s="44"/>
      <c r="H10" s="45"/>
      <c r="I10" s="69"/>
    </row>
    <row r="11" spans="1:9" ht="15.75">
      <c r="A11" s="31" t="s">
        <v>11</v>
      </c>
      <c r="B11" s="24">
        <v>900000</v>
      </c>
      <c r="C11" s="28">
        <v>652009</v>
      </c>
      <c r="D11" s="28">
        <v>94800</v>
      </c>
      <c r="E11" s="1">
        <f aca="true" t="shared" si="1" ref="E11:E23">C11+D11</f>
        <v>746809</v>
      </c>
      <c r="F11" s="41">
        <v>800000</v>
      </c>
      <c r="G11" s="41">
        <v>800000</v>
      </c>
      <c r="H11" s="64">
        <v>800000</v>
      </c>
      <c r="I11" s="69"/>
    </row>
    <row r="12" spans="1:9" ht="15.75">
      <c r="A12" s="50" t="s">
        <v>12</v>
      </c>
      <c r="B12" s="28">
        <v>140000</v>
      </c>
      <c r="C12" s="28">
        <v>106227</v>
      </c>
      <c r="D12" s="28">
        <v>9600</v>
      </c>
      <c r="E12" s="1">
        <f t="shared" si="1"/>
        <v>115827</v>
      </c>
      <c r="F12" s="41">
        <v>40000</v>
      </c>
      <c r="G12" s="41">
        <v>35000</v>
      </c>
      <c r="H12" s="64">
        <v>35000</v>
      </c>
      <c r="I12" s="69"/>
    </row>
    <row r="13" spans="1:9" ht="15.75">
      <c r="A13" s="31" t="s">
        <v>13</v>
      </c>
      <c r="B13" s="24">
        <v>100000</v>
      </c>
      <c r="C13" s="24">
        <v>91700</v>
      </c>
      <c r="D13" s="24">
        <v>7600</v>
      </c>
      <c r="E13" s="1">
        <f t="shared" si="1"/>
        <v>99300</v>
      </c>
      <c r="F13" s="41">
        <v>160000</v>
      </c>
      <c r="G13" s="41">
        <v>140000</v>
      </c>
      <c r="H13" s="64">
        <v>140000</v>
      </c>
      <c r="I13" s="69"/>
    </row>
    <row r="14" spans="1:9" ht="15.75">
      <c r="A14" s="50" t="s">
        <v>42</v>
      </c>
      <c r="B14" s="1">
        <v>7860000</v>
      </c>
      <c r="C14" s="1">
        <v>7006795</v>
      </c>
      <c r="D14" s="1">
        <v>625000</v>
      </c>
      <c r="E14" s="1">
        <f t="shared" si="1"/>
        <v>7631795</v>
      </c>
      <c r="F14" s="41">
        <v>8360000</v>
      </c>
      <c r="G14" s="41">
        <v>8560000</v>
      </c>
      <c r="H14" s="64">
        <v>8560000</v>
      </c>
      <c r="I14" s="69"/>
    </row>
    <row r="15" spans="1:9" ht="15.75">
      <c r="A15" s="50" t="s">
        <v>14</v>
      </c>
      <c r="B15" s="1">
        <v>500000</v>
      </c>
      <c r="C15" s="1">
        <v>70000</v>
      </c>
      <c r="D15" s="1">
        <v>0</v>
      </c>
      <c r="E15" s="1">
        <f t="shared" si="1"/>
        <v>70000</v>
      </c>
      <c r="F15" s="41">
        <v>600000</v>
      </c>
      <c r="G15" s="41">
        <v>400000</v>
      </c>
      <c r="H15" s="64">
        <v>400000</v>
      </c>
      <c r="I15" s="69"/>
    </row>
    <row r="16" spans="1:9" ht="15.75">
      <c r="A16" s="50" t="s">
        <v>15</v>
      </c>
      <c r="B16" s="1">
        <v>2374000</v>
      </c>
      <c r="C16" s="1">
        <v>1872303</v>
      </c>
      <c r="D16" s="1">
        <v>165000</v>
      </c>
      <c r="E16" s="1">
        <f t="shared" si="1"/>
        <v>2037303</v>
      </c>
      <c r="F16" s="41">
        <v>2700000</v>
      </c>
      <c r="G16" s="41">
        <v>2700000</v>
      </c>
      <c r="H16" s="64">
        <v>2700000</v>
      </c>
      <c r="I16" s="69"/>
    </row>
    <row r="17" spans="1:9" ht="30">
      <c r="A17" s="29" t="s">
        <v>16</v>
      </c>
      <c r="B17" s="1">
        <v>200000</v>
      </c>
      <c r="C17" s="1">
        <v>289755</v>
      </c>
      <c r="D17" s="1">
        <v>10000</v>
      </c>
      <c r="E17" s="1">
        <f t="shared" si="1"/>
        <v>299755</v>
      </c>
      <c r="F17" s="41">
        <v>150000</v>
      </c>
      <c r="G17" s="41">
        <v>100000</v>
      </c>
      <c r="H17" s="64">
        <v>150000</v>
      </c>
      <c r="I17" s="69"/>
    </row>
    <row r="18" spans="1:9" ht="15.75">
      <c r="A18" s="31" t="s">
        <v>17</v>
      </c>
      <c r="B18" s="1">
        <v>1900000</v>
      </c>
      <c r="C18" s="1">
        <v>2437592</v>
      </c>
      <c r="D18" s="1">
        <v>200000</v>
      </c>
      <c r="E18" s="1">
        <f t="shared" si="1"/>
        <v>2637592</v>
      </c>
      <c r="F18" s="41">
        <v>5900000</v>
      </c>
      <c r="G18" s="41">
        <v>5900000</v>
      </c>
      <c r="H18" s="64">
        <v>5900000</v>
      </c>
      <c r="I18" s="69"/>
    </row>
    <row r="19" spans="1:9" ht="16.5">
      <c r="A19" s="3" t="s">
        <v>18</v>
      </c>
      <c r="B19" s="1"/>
      <c r="C19" s="1"/>
      <c r="D19" s="1"/>
      <c r="E19" s="1">
        <f t="shared" si="1"/>
        <v>0</v>
      </c>
      <c r="F19" s="41">
        <v>7200000</v>
      </c>
      <c r="G19" s="41">
        <v>7100000</v>
      </c>
      <c r="H19" s="64">
        <v>7800000</v>
      </c>
      <c r="I19" s="69"/>
    </row>
    <row r="20" spans="2:9" ht="15" hidden="1">
      <c r="B20" s="1">
        <v>6840000</v>
      </c>
      <c r="C20" s="1">
        <v>6270000</v>
      </c>
      <c r="D20" s="1">
        <v>570000</v>
      </c>
      <c r="E20" s="1">
        <f t="shared" si="1"/>
        <v>6840000</v>
      </c>
      <c r="F20" s="41"/>
      <c r="G20" s="41"/>
      <c r="H20" s="64"/>
      <c r="I20" s="69"/>
    </row>
    <row r="21" spans="1:9" ht="16.5" hidden="1">
      <c r="A21" s="51" t="s">
        <v>34</v>
      </c>
      <c r="B21" s="1"/>
      <c r="C21" s="1"/>
      <c r="D21" s="1"/>
      <c r="E21" s="1"/>
      <c r="F21" s="41">
        <v>0</v>
      </c>
      <c r="G21" s="41">
        <v>0</v>
      </c>
      <c r="H21" s="64">
        <v>0</v>
      </c>
      <c r="I21" s="69"/>
    </row>
    <row r="22" spans="1:9" ht="30">
      <c r="A22" s="29" t="s">
        <v>19</v>
      </c>
      <c r="B22" s="1">
        <v>230000</v>
      </c>
      <c r="C22" s="1">
        <v>196712</v>
      </c>
      <c r="D22" s="1">
        <v>17930</v>
      </c>
      <c r="E22" s="1">
        <f t="shared" si="1"/>
        <v>214642</v>
      </c>
      <c r="F22" s="41">
        <v>250000</v>
      </c>
      <c r="G22" s="41">
        <v>130000</v>
      </c>
      <c r="H22" s="64">
        <v>130000</v>
      </c>
      <c r="I22" s="69"/>
    </row>
    <row r="23" spans="1:9" ht="33">
      <c r="A23" s="30" t="s">
        <v>20</v>
      </c>
      <c r="B23" s="1">
        <v>200000</v>
      </c>
      <c r="C23" s="1">
        <v>189736</v>
      </c>
      <c r="D23" s="1">
        <v>18000</v>
      </c>
      <c r="E23" s="1">
        <f t="shared" si="1"/>
        <v>207736</v>
      </c>
      <c r="F23" s="41">
        <v>300000</v>
      </c>
      <c r="G23" s="41">
        <v>200000</v>
      </c>
      <c r="H23" s="64">
        <v>200000</v>
      </c>
      <c r="I23" s="69"/>
    </row>
    <row r="24" spans="1:9" ht="15.75">
      <c r="A24" s="31" t="s">
        <v>35</v>
      </c>
      <c r="B24" s="1"/>
      <c r="C24" s="1"/>
      <c r="D24" s="1"/>
      <c r="E24" s="1"/>
      <c r="F24" s="41">
        <v>450000</v>
      </c>
      <c r="G24" s="41">
        <v>460000</v>
      </c>
      <c r="H24" s="64">
        <v>450000</v>
      </c>
      <c r="I24" s="69"/>
    </row>
    <row r="25" spans="1:9" ht="33" hidden="1">
      <c r="A25" s="3" t="s">
        <v>21</v>
      </c>
      <c r="B25" s="1">
        <v>280000</v>
      </c>
      <c r="C25" s="1">
        <v>168660</v>
      </c>
      <c r="D25" s="1">
        <v>0</v>
      </c>
      <c r="E25" s="1">
        <f aca="true" t="shared" si="2" ref="E25:E38">C25+D25</f>
        <v>168660</v>
      </c>
      <c r="F25" s="41"/>
      <c r="G25" s="41"/>
      <c r="H25" s="64"/>
      <c r="I25" s="69"/>
    </row>
    <row r="26" spans="1:9" ht="33" hidden="1">
      <c r="A26" s="3" t="s">
        <v>22</v>
      </c>
      <c r="B26" s="1">
        <v>240000</v>
      </c>
      <c r="C26" s="1">
        <v>78122</v>
      </c>
      <c r="D26" s="1">
        <v>2240</v>
      </c>
      <c r="E26" s="1">
        <f t="shared" si="2"/>
        <v>80362</v>
      </c>
      <c r="F26" s="41"/>
      <c r="G26" s="41"/>
      <c r="H26" s="64"/>
      <c r="I26" s="69"/>
    </row>
    <row r="27" spans="1:9" ht="15.75">
      <c r="A27" s="31" t="s">
        <v>36</v>
      </c>
      <c r="B27" s="1"/>
      <c r="C27" s="1"/>
      <c r="D27" s="1"/>
      <c r="E27" s="1">
        <f t="shared" si="2"/>
        <v>0</v>
      </c>
      <c r="F27" s="41">
        <v>1900000</v>
      </c>
      <c r="G27" s="41">
        <v>1800000</v>
      </c>
      <c r="H27" s="64">
        <v>1900000</v>
      </c>
      <c r="I27" s="69"/>
    </row>
    <row r="28" spans="1:9" ht="33" hidden="1">
      <c r="A28" s="3" t="s">
        <v>23</v>
      </c>
      <c r="B28" s="1">
        <v>180000</v>
      </c>
      <c r="C28" s="1">
        <v>143923</v>
      </c>
      <c r="D28" s="1">
        <v>7750</v>
      </c>
      <c r="E28" s="1">
        <f t="shared" si="2"/>
        <v>151673</v>
      </c>
      <c r="F28" s="41"/>
      <c r="G28" s="41"/>
      <c r="H28" s="64"/>
      <c r="I28" s="69"/>
    </row>
    <row r="29" spans="1:9" ht="16.5" hidden="1">
      <c r="A29" s="3" t="s">
        <v>24</v>
      </c>
      <c r="B29" s="1">
        <v>2200000</v>
      </c>
      <c r="C29" s="1">
        <v>2174440</v>
      </c>
      <c r="D29" s="1">
        <v>170000</v>
      </c>
      <c r="E29" s="1">
        <f t="shared" si="2"/>
        <v>2344440</v>
      </c>
      <c r="F29" s="41"/>
      <c r="G29" s="41"/>
      <c r="H29" s="64"/>
      <c r="I29" s="69"/>
    </row>
    <row r="30" spans="1:9" ht="30">
      <c r="A30" s="32" t="s">
        <v>25</v>
      </c>
      <c r="B30" s="1">
        <v>350000</v>
      </c>
      <c r="C30" s="1">
        <v>351486</v>
      </c>
      <c r="D30" s="1">
        <v>18000</v>
      </c>
      <c r="E30" s="1">
        <f t="shared" si="2"/>
        <v>369486</v>
      </c>
      <c r="F30" s="41">
        <v>300000</v>
      </c>
      <c r="G30" s="41">
        <v>430000</v>
      </c>
      <c r="H30" s="64">
        <v>400000</v>
      </c>
      <c r="I30" s="69"/>
    </row>
    <row r="31" spans="1:9" ht="15">
      <c r="A31" s="32" t="s">
        <v>26</v>
      </c>
      <c r="B31" s="1">
        <v>400000</v>
      </c>
      <c r="C31" s="1">
        <v>298000</v>
      </c>
      <c r="D31" s="1"/>
      <c r="E31" s="1">
        <f t="shared" si="2"/>
        <v>298000</v>
      </c>
      <c r="F31" s="41">
        <v>800000</v>
      </c>
      <c r="G31" s="41">
        <v>800000</v>
      </c>
      <c r="H31" s="64">
        <v>800000</v>
      </c>
      <c r="I31" s="69"/>
    </row>
    <row r="32" spans="1:9" ht="15.75">
      <c r="A32" s="31" t="s">
        <v>27</v>
      </c>
      <c r="B32" s="1">
        <v>250000</v>
      </c>
      <c r="C32" s="1">
        <v>192731</v>
      </c>
      <c r="D32" s="1">
        <v>9659</v>
      </c>
      <c r="E32" s="1">
        <f t="shared" si="2"/>
        <v>202390</v>
      </c>
      <c r="F32" s="41">
        <v>300000</v>
      </c>
      <c r="G32" s="41">
        <v>200000</v>
      </c>
      <c r="H32" s="64">
        <v>250000</v>
      </c>
      <c r="I32" s="69"/>
    </row>
    <row r="33" spans="1:9" ht="30.75">
      <c r="A33" s="31" t="s">
        <v>79</v>
      </c>
      <c r="B33" s="1">
        <v>0</v>
      </c>
      <c r="C33" s="1">
        <v>0</v>
      </c>
      <c r="D33" s="1">
        <v>0</v>
      </c>
      <c r="E33" s="1">
        <f t="shared" si="2"/>
        <v>0</v>
      </c>
      <c r="F33" s="41">
        <v>770000</v>
      </c>
      <c r="G33" s="41">
        <v>770000</v>
      </c>
      <c r="H33" s="64">
        <v>770000</v>
      </c>
      <c r="I33" s="69"/>
    </row>
    <row r="34" spans="1:9" ht="34.5" customHeight="1">
      <c r="A34" s="31" t="s">
        <v>41</v>
      </c>
      <c r="B34" s="1">
        <v>0</v>
      </c>
      <c r="C34" s="1">
        <v>0</v>
      </c>
      <c r="D34" s="26">
        <v>0</v>
      </c>
      <c r="E34" s="1">
        <f t="shared" si="2"/>
        <v>0</v>
      </c>
      <c r="F34" s="43">
        <v>230000</v>
      </c>
      <c r="G34" s="43">
        <v>230000</v>
      </c>
      <c r="H34" s="67">
        <v>230000</v>
      </c>
      <c r="I34" s="69"/>
    </row>
    <row r="35" spans="1:9" ht="15.75">
      <c r="A35" s="5" t="s">
        <v>49</v>
      </c>
      <c r="B35" s="1"/>
      <c r="C35" s="1"/>
      <c r="D35" s="1"/>
      <c r="E35" s="1"/>
      <c r="F35" s="41">
        <v>210000</v>
      </c>
      <c r="G35" s="41">
        <v>210000</v>
      </c>
      <c r="H35" s="64">
        <v>110000</v>
      </c>
      <c r="I35" s="77" t="s">
        <v>75</v>
      </c>
    </row>
    <row r="36" spans="1:9" ht="30">
      <c r="A36" s="90"/>
      <c r="B36" s="72"/>
      <c r="C36" s="91"/>
      <c r="D36" s="91"/>
      <c r="E36" s="72"/>
      <c r="F36" s="41"/>
      <c r="G36" s="41"/>
      <c r="H36" s="41">
        <v>35000</v>
      </c>
      <c r="I36" s="79" t="s">
        <v>76</v>
      </c>
    </row>
    <row r="37" spans="1:9" ht="15.75">
      <c r="A37" s="73" t="s">
        <v>28</v>
      </c>
      <c r="B37" s="72">
        <v>1282200</v>
      </c>
      <c r="C37" s="74">
        <v>841741</v>
      </c>
      <c r="D37" s="74">
        <v>0</v>
      </c>
      <c r="E37" s="72">
        <f t="shared" si="2"/>
        <v>841741</v>
      </c>
      <c r="F37" s="75">
        <v>1571000</v>
      </c>
      <c r="G37" s="75">
        <v>1930000</v>
      </c>
      <c r="H37" s="76">
        <f>0.05*SUM(H11:H18,H19,H22:H23,H24,H27,H30:H36)</f>
        <v>1588000</v>
      </c>
      <c r="I37" s="69"/>
    </row>
    <row r="38" spans="1:9" s="23" customFormat="1" ht="33">
      <c r="A38" s="52" t="s">
        <v>44</v>
      </c>
      <c r="B38" s="33">
        <f>SUM(B11:B37)</f>
        <v>26426200</v>
      </c>
      <c r="C38" s="33">
        <f>SUM(C11:C37)</f>
        <v>23431932</v>
      </c>
      <c r="D38" s="33">
        <f>SUM(D11:D37)</f>
        <v>1925579</v>
      </c>
      <c r="E38" s="34">
        <f t="shared" si="2"/>
        <v>25357511</v>
      </c>
      <c r="F38" s="84">
        <f>F11+F12+F13+F14+F15+F16+F17+F18+F19+F22+F23+F24+F27+F30+F31+F32+F33+F34+F35+F37</f>
        <v>32991000</v>
      </c>
      <c r="G38" s="84">
        <f>G11+G12+G13+G14+G15+G16+G17+G18+G19+G22+G23+G24+G27+G30+G31+G32+G33+G34+G37</f>
        <v>32685000</v>
      </c>
      <c r="H38" s="85">
        <f>SUM(H11:H19,H22:H23,H24,H27,H30:H36)+H37</f>
        <v>33348000</v>
      </c>
      <c r="I38" s="70"/>
    </row>
    <row r="39" spans="1:9" ht="18.75">
      <c r="A39" s="53"/>
      <c r="B39" s="35"/>
      <c r="C39" s="35"/>
      <c r="D39" s="35"/>
      <c r="E39" s="35"/>
      <c r="F39" s="42"/>
      <c r="G39" s="44"/>
      <c r="H39" s="45"/>
      <c r="I39" s="69"/>
    </row>
    <row r="40" spans="1:9" ht="56.25">
      <c r="A40" s="54" t="s">
        <v>45</v>
      </c>
      <c r="B40" s="36"/>
      <c r="C40" s="36"/>
      <c r="D40" s="36"/>
      <c r="E40" s="36"/>
      <c r="F40" s="83">
        <f>SUM(F41:F50)</f>
        <v>12130000</v>
      </c>
      <c r="G40" s="83">
        <f>SUM(G41:G50)</f>
        <v>10495000</v>
      </c>
      <c r="H40" s="65">
        <f>SUM(H41:H50)</f>
        <v>10060000</v>
      </c>
      <c r="I40" s="69"/>
    </row>
    <row r="41" spans="1:9" ht="15.75">
      <c r="A41" s="5" t="s">
        <v>31</v>
      </c>
      <c r="B41" s="1"/>
      <c r="C41" s="1"/>
      <c r="D41" s="1"/>
      <c r="E41" s="1"/>
      <c r="F41" s="41">
        <v>6000000</v>
      </c>
      <c r="G41" s="41">
        <v>6000000</v>
      </c>
      <c r="H41" s="64">
        <v>4100000</v>
      </c>
      <c r="I41" s="69"/>
    </row>
    <row r="42" spans="1:9" ht="45.75">
      <c r="A42" s="5" t="s">
        <v>80</v>
      </c>
      <c r="B42" s="1"/>
      <c r="C42" s="1"/>
      <c r="D42" s="1"/>
      <c r="E42" s="1"/>
      <c r="F42" s="41">
        <v>1580000</v>
      </c>
      <c r="G42" s="41">
        <v>1300000</v>
      </c>
      <c r="H42" s="64">
        <v>280000</v>
      </c>
      <c r="I42" s="69"/>
    </row>
    <row r="43" spans="1:9" ht="15.75">
      <c r="A43" s="5" t="s">
        <v>57</v>
      </c>
      <c r="B43" s="1"/>
      <c r="C43" s="1"/>
      <c r="D43" s="1"/>
      <c r="E43" s="1"/>
      <c r="F43" s="41"/>
      <c r="G43" s="41"/>
      <c r="H43" s="64">
        <v>3200000</v>
      </c>
      <c r="I43" s="69"/>
    </row>
    <row r="44" spans="1:9" ht="15.75">
      <c r="A44" s="5" t="s">
        <v>40</v>
      </c>
      <c r="B44" s="1"/>
      <c r="C44" s="1"/>
      <c r="D44" s="1"/>
      <c r="E44" s="1"/>
      <c r="F44" s="41">
        <v>850000</v>
      </c>
      <c r="G44" s="41">
        <v>0</v>
      </c>
      <c r="H44" s="64">
        <v>150000</v>
      </c>
      <c r="I44" s="69"/>
    </row>
    <row r="45" spans="1:9" ht="15.75">
      <c r="A45" s="5" t="s">
        <v>72</v>
      </c>
      <c r="B45" s="1"/>
      <c r="C45" s="1"/>
      <c r="D45" s="1"/>
      <c r="E45" s="1"/>
      <c r="F45" s="41">
        <v>2500000</v>
      </c>
      <c r="G45" s="41">
        <v>2500000</v>
      </c>
      <c r="H45" s="64">
        <v>700000</v>
      </c>
      <c r="I45" s="77" t="s">
        <v>73</v>
      </c>
    </row>
    <row r="46" spans="1:9" ht="30.75">
      <c r="A46" s="5" t="s">
        <v>59</v>
      </c>
      <c r="B46" s="1"/>
      <c r="C46" s="1"/>
      <c r="D46" s="1"/>
      <c r="E46" s="1"/>
      <c r="F46" s="41"/>
      <c r="G46" s="41"/>
      <c r="H46" s="64">
        <v>500000</v>
      </c>
      <c r="I46" s="69"/>
    </row>
    <row r="47" spans="1:9" ht="30.75">
      <c r="A47" s="5" t="s">
        <v>77</v>
      </c>
      <c r="B47" s="1"/>
      <c r="C47" s="1"/>
      <c r="D47" s="1"/>
      <c r="E47" s="1"/>
      <c r="F47" s="41"/>
      <c r="G47" s="41"/>
      <c r="H47" s="64">
        <v>400000</v>
      </c>
      <c r="I47" s="69"/>
    </row>
    <row r="48" spans="1:9" ht="15.75">
      <c r="A48" s="5" t="s">
        <v>48</v>
      </c>
      <c r="B48" s="1"/>
      <c r="C48" s="1"/>
      <c r="D48" s="1"/>
      <c r="E48" s="1"/>
      <c r="F48" s="41">
        <v>500000</v>
      </c>
      <c r="G48" s="41">
        <v>425000</v>
      </c>
      <c r="H48" s="64">
        <v>230000</v>
      </c>
      <c r="I48" s="77"/>
    </row>
    <row r="49" spans="1:9" ht="15.75">
      <c r="A49" s="5" t="s">
        <v>51</v>
      </c>
      <c r="B49" s="1"/>
      <c r="C49" s="1"/>
      <c r="D49" s="1"/>
      <c r="E49" s="1"/>
      <c r="F49" s="41">
        <v>300000</v>
      </c>
      <c r="G49" s="41">
        <v>0</v>
      </c>
      <c r="H49" s="41">
        <v>300000</v>
      </c>
      <c r="I49" s="71" t="s">
        <v>61</v>
      </c>
    </row>
    <row r="50" spans="1:9" ht="15.75">
      <c r="A50" s="5" t="s">
        <v>52</v>
      </c>
      <c r="B50" s="1"/>
      <c r="C50" s="1"/>
      <c r="D50" s="1"/>
      <c r="E50" s="1"/>
      <c r="F50" s="41">
        <v>400000</v>
      </c>
      <c r="G50" s="41">
        <v>270000</v>
      </c>
      <c r="H50" s="41">
        <v>200000</v>
      </c>
      <c r="I50" s="71" t="s">
        <v>58</v>
      </c>
    </row>
    <row r="51" spans="1:8" ht="18.75">
      <c r="A51" s="55" t="s">
        <v>29</v>
      </c>
      <c r="B51" s="18" t="e">
        <f>B38+#REF!</f>
        <v>#REF!</v>
      </c>
      <c r="C51" s="18" t="e">
        <f>C38+#REF!</f>
        <v>#REF!</v>
      </c>
      <c r="D51" s="18" t="e">
        <f>D38+#REF!</f>
        <v>#REF!</v>
      </c>
      <c r="E51" s="1" t="e">
        <f>C51+D51</f>
        <v>#REF!</v>
      </c>
      <c r="F51" s="46">
        <f>F38+F40</f>
        <v>45121000</v>
      </c>
      <c r="G51" s="46">
        <f>G38+G40</f>
        <v>43180000</v>
      </c>
      <c r="H51" s="60">
        <f>H38+H40</f>
        <v>43408000</v>
      </c>
    </row>
    <row r="52" spans="1:7" ht="11.25" customHeight="1">
      <c r="A52" s="56"/>
      <c r="F52" s="20"/>
      <c r="G52" s="27"/>
    </row>
    <row r="53" spans="1:7" ht="56.25" customHeight="1" hidden="1">
      <c r="A53" s="4" t="s">
        <v>30</v>
      </c>
      <c r="B53" s="37" t="e">
        <f>B8-B51</f>
        <v>#REF!</v>
      </c>
      <c r="C53" s="37"/>
      <c r="D53" s="37"/>
      <c r="E53" s="37" t="e">
        <f>E8-E51</f>
        <v>#REF!</v>
      </c>
      <c r="F53" s="38">
        <f>F8-F51</f>
        <v>-2980000</v>
      </c>
      <c r="G53" s="39"/>
    </row>
    <row r="55" ht="15.75">
      <c r="A55" s="89" t="s">
        <v>81</v>
      </c>
    </row>
    <row r="57" spans="1:6" ht="15">
      <c r="A57" s="79" t="s">
        <v>62</v>
      </c>
      <c r="B57" s="77"/>
      <c r="C57" s="77"/>
      <c r="D57" s="77"/>
      <c r="E57" s="77"/>
      <c r="F57" s="80">
        <v>6670.3</v>
      </c>
    </row>
    <row r="58" spans="1:6" ht="30">
      <c r="A58" s="79" t="s">
        <v>63</v>
      </c>
      <c r="B58" s="77"/>
      <c r="C58" s="77"/>
      <c r="D58" s="77"/>
      <c r="E58" s="77"/>
      <c r="F58" s="80">
        <v>119.85</v>
      </c>
    </row>
    <row r="59" spans="1:6" ht="30">
      <c r="A59" s="79" t="s">
        <v>60</v>
      </c>
      <c r="B59" s="77"/>
      <c r="C59" s="77"/>
      <c r="D59" s="77"/>
      <c r="E59" s="77"/>
      <c r="F59" s="80">
        <f>F57-F58</f>
        <v>6550.45</v>
      </c>
    </row>
    <row r="60" spans="1:6" ht="15">
      <c r="A60" s="79" t="s">
        <v>64</v>
      </c>
      <c r="B60" s="77"/>
      <c r="C60" s="77"/>
      <c r="D60" s="77"/>
      <c r="E60" s="77"/>
      <c r="F60" s="86">
        <f>H5</f>
        <v>40678000</v>
      </c>
    </row>
    <row r="61" spans="1:6" ht="30">
      <c r="A61" s="79" t="s">
        <v>65</v>
      </c>
      <c r="B61" s="77"/>
      <c r="C61" s="77"/>
      <c r="D61" s="77"/>
      <c r="E61" s="77"/>
      <c r="F61" s="86">
        <f>F60/12</f>
        <v>3389833.3333333335</v>
      </c>
    </row>
    <row r="62" spans="1:6" ht="35.25" customHeight="1">
      <c r="A62" s="79" t="s">
        <v>84</v>
      </c>
      <c r="B62" s="77"/>
      <c r="C62" s="77"/>
      <c r="D62" s="77"/>
      <c r="E62" s="77"/>
      <c r="F62" s="86">
        <f>0.94*33106</f>
        <v>31119.64</v>
      </c>
    </row>
    <row r="63" spans="1:6" ht="45">
      <c r="A63" s="79" t="s">
        <v>66</v>
      </c>
      <c r="B63" s="77"/>
      <c r="C63" s="77"/>
      <c r="D63" s="77"/>
      <c r="E63" s="77"/>
      <c r="F63" s="86">
        <f>F61-F62</f>
        <v>3358713.6933333334</v>
      </c>
    </row>
    <row r="64" spans="1:6" ht="37.5">
      <c r="A64" s="81" t="s">
        <v>67</v>
      </c>
      <c r="B64" s="82"/>
      <c r="C64" s="82"/>
      <c r="D64" s="82"/>
      <c r="E64" s="82"/>
      <c r="F64" s="87">
        <f>F63/F59</f>
        <v>512.745489750068</v>
      </c>
    </row>
    <row r="65" ht="15">
      <c r="I65" s="11" t="s">
        <v>47</v>
      </c>
    </row>
    <row r="66" spans="1:13" ht="15">
      <c r="A66" s="78" t="s">
        <v>70</v>
      </c>
      <c r="M66" s="11" t="s">
        <v>71</v>
      </c>
    </row>
    <row r="68" spans="1:6" ht="30">
      <c r="A68" s="79" t="s">
        <v>69</v>
      </c>
      <c r="B68" s="77"/>
      <c r="C68" s="77"/>
      <c r="D68" s="77"/>
      <c r="E68" s="77"/>
      <c r="F68" s="88">
        <v>13</v>
      </c>
    </row>
    <row r="69" spans="1:6" ht="30">
      <c r="A69" s="79" t="s">
        <v>68</v>
      </c>
      <c r="B69" s="77"/>
      <c r="C69" s="77"/>
      <c r="D69" s="77"/>
      <c r="E69" s="77"/>
      <c r="F69" s="88">
        <v>13</v>
      </c>
    </row>
  </sheetData>
  <sheetProtection/>
  <printOptions/>
  <pageMargins left="0.16" right="0.22" top="0.354166666666667" bottom="0.354166666666667" header="0.511805555555555" footer="0.51180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5.140625" style="0" customWidth="1"/>
    <col min="2" max="2" width="32.28125" style="0" customWidth="1"/>
  </cols>
  <sheetData>
    <row r="1" ht="15">
      <c r="A1" s="2" t="s">
        <v>82</v>
      </c>
    </row>
    <row r="2" ht="15.75" thickBot="1"/>
    <row r="3" spans="1:2" ht="15.75" thickBot="1">
      <c r="A3" s="9" t="s">
        <v>37</v>
      </c>
      <c r="B3" s="9" t="s">
        <v>55</v>
      </c>
    </row>
    <row r="4" spans="1:2" ht="15.75" thickBot="1">
      <c r="A4" s="7">
        <v>4.05</v>
      </c>
      <c r="B4" s="62">
        <v>2080</v>
      </c>
    </row>
    <row r="5" spans="1:2" ht="15.75" thickBot="1">
      <c r="A5" s="7">
        <v>5</v>
      </c>
      <c r="B5" s="62">
        <v>2570</v>
      </c>
    </row>
    <row r="6" spans="1:2" ht="15.75" thickBot="1">
      <c r="A6" s="7">
        <v>5.15</v>
      </c>
      <c r="B6" s="62">
        <v>2640</v>
      </c>
    </row>
    <row r="7" spans="1:2" ht="15.75" thickBot="1">
      <c r="A7" s="7">
        <v>5.8</v>
      </c>
      <c r="B7" s="62">
        <v>2980</v>
      </c>
    </row>
    <row r="8" spans="1:2" ht="15.75" thickBot="1">
      <c r="A8" s="7">
        <v>6.8</v>
      </c>
      <c r="B8" s="62">
        <v>3490</v>
      </c>
    </row>
    <row r="9" spans="1:2" ht="15.75" thickBot="1">
      <c r="A9" s="7">
        <v>7.35</v>
      </c>
      <c r="B9" s="62">
        <v>3770</v>
      </c>
    </row>
    <row r="10" spans="1:2" ht="15.75" thickBot="1">
      <c r="A10" s="7">
        <v>7.5</v>
      </c>
      <c r="B10" s="62">
        <v>3850</v>
      </c>
    </row>
    <row r="11" spans="1:2" ht="15.75" thickBot="1">
      <c r="A11" s="7">
        <v>8</v>
      </c>
      <c r="B11" s="62">
        <v>4110</v>
      </c>
    </row>
    <row r="12" spans="1:2" ht="15.75" thickBot="1">
      <c r="A12" s="7">
        <v>8.6</v>
      </c>
      <c r="B12" s="62">
        <v>4410</v>
      </c>
    </row>
    <row r="13" spans="1:2" ht="15.75" thickBot="1">
      <c r="A13" s="7">
        <v>9.82</v>
      </c>
      <c r="B13" s="62">
        <v>5040</v>
      </c>
    </row>
    <row r="14" spans="1:2" ht="15.75" thickBot="1">
      <c r="A14" s="7">
        <v>10</v>
      </c>
      <c r="B14" s="62">
        <v>5130</v>
      </c>
    </row>
    <row r="15" spans="1:2" ht="15.75" thickBot="1">
      <c r="A15" s="7">
        <v>11</v>
      </c>
      <c r="B15" s="62">
        <v>5650</v>
      </c>
    </row>
    <row r="16" spans="1:2" ht="15.75" thickBot="1">
      <c r="A16" s="7">
        <v>11.2</v>
      </c>
      <c r="B16" s="62">
        <v>5750</v>
      </c>
    </row>
    <row r="17" spans="1:2" ht="15.75" thickBot="1">
      <c r="A17" s="7">
        <v>11.5</v>
      </c>
      <c r="B17" s="62">
        <v>5900</v>
      </c>
    </row>
    <row r="18" spans="1:2" ht="15.75" thickBot="1">
      <c r="A18" s="7">
        <v>12</v>
      </c>
      <c r="B18" s="92">
        <v>6160</v>
      </c>
    </row>
    <row r="19" spans="1:2" ht="15.75" thickBot="1">
      <c r="A19" s="7">
        <v>12.75</v>
      </c>
      <c r="B19" s="92">
        <v>6540</v>
      </c>
    </row>
    <row r="20" spans="1:2" ht="15.75" thickBot="1">
      <c r="A20" s="7">
        <v>12.9</v>
      </c>
      <c r="B20" s="92">
        <v>6620</v>
      </c>
    </row>
    <row r="21" spans="1:2" ht="15.75" thickBot="1">
      <c r="A21" s="7">
        <v>13</v>
      </c>
      <c r="B21" s="92">
        <v>6670</v>
      </c>
    </row>
    <row r="22" spans="1:2" ht="15.75" thickBot="1">
      <c r="A22" s="7">
        <v>14.25</v>
      </c>
      <c r="B22" s="92">
        <v>7310</v>
      </c>
    </row>
    <row r="23" spans="1:2" ht="15.75" thickBot="1">
      <c r="A23" s="7">
        <v>15</v>
      </c>
      <c r="B23" s="92">
        <v>7700</v>
      </c>
    </row>
    <row r="24" spans="1:2" ht="15.75" thickBot="1">
      <c r="A24" s="7">
        <v>15.05</v>
      </c>
      <c r="B24" s="92">
        <v>7720</v>
      </c>
    </row>
    <row r="25" spans="1:2" ht="15.75" thickBot="1">
      <c r="A25" s="7">
        <v>15.3</v>
      </c>
      <c r="B25" s="92">
        <v>7850</v>
      </c>
    </row>
    <row r="26" spans="1:2" ht="15.75" thickBot="1">
      <c r="A26" s="7">
        <v>15.4</v>
      </c>
      <c r="B26" s="92">
        <v>7900</v>
      </c>
    </row>
    <row r="27" spans="1:2" ht="15.75" thickBot="1">
      <c r="A27" s="7">
        <v>15.47</v>
      </c>
      <c r="B27" s="92">
        <v>7940</v>
      </c>
    </row>
    <row r="28" spans="1:2" ht="15.75" thickBot="1">
      <c r="A28" s="7">
        <v>15.7</v>
      </c>
      <c r="B28" s="92">
        <v>8060</v>
      </c>
    </row>
    <row r="29" spans="1:2" ht="15.75" thickBot="1">
      <c r="A29" s="7">
        <v>15.75</v>
      </c>
      <c r="B29" s="92">
        <v>8080</v>
      </c>
    </row>
    <row r="30" spans="1:2" ht="15.75" thickBot="1">
      <c r="A30" s="7">
        <v>16.2</v>
      </c>
      <c r="B30" s="92">
        <v>8310</v>
      </c>
    </row>
    <row r="31" spans="1:2" ht="15.75" thickBot="1">
      <c r="A31" s="7">
        <v>17.5</v>
      </c>
      <c r="B31" s="92">
        <v>8980</v>
      </c>
    </row>
    <row r="32" spans="1:2" ht="15.75" thickBot="1">
      <c r="A32" s="7">
        <v>18</v>
      </c>
      <c r="B32" s="92">
        <v>9240</v>
      </c>
    </row>
    <row r="33" spans="1:2" ht="15.75" thickBot="1">
      <c r="A33" s="7">
        <v>18.2</v>
      </c>
      <c r="B33" s="92">
        <v>9340</v>
      </c>
    </row>
    <row r="34" spans="1:2" ht="15.75" thickBot="1">
      <c r="A34" s="7">
        <v>18.5</v>
      </c>
      <c r="B34" s="92">
        <v>9490</v>
      </c>
    </row>
    <row r="35" spans="1:2" ht="15.75" thickBot="1">
      <c r="A35" s="7">
        <v>19.6</v>
      </c>
      <c r="B35" s="92">
        <v>10060</v>
      </c>
    </row>
    <row r="36" spans="1:2" ht="15.75" thickBot="1">
      <c r="A36" s="7">
        <v>20</v>
      </c>
      <c r="B36" s="92">
        <v>10260</v>
      </c>
    </row>
    <row r="37" spans="1:2" ht="15.75" thickBot="1">
      <c r="A37" s="7">
        <v>21</v>
      </c>
      <c r="B37" s="92">
        <v>10780</v>
      </c>
    </row>
    <row r="38" spans="1:2" ht="15.75" thickBot="1">
      <c r="A38" s="7">
        <v>22.5</v>
      </c>
      <c r="B38" s="92">
        <v>11550</v>
      </c>
    </row>
    <row r="39" spans="1:2" ht="15.75" thickBot="1">
      <c r="A39" s="7">
        <v>23.76</v>
      </c>
      <c r="B39" s="92">
        <v>12190</v>
      </c>
    </row>
    <row r="40" spans="1:2" ht="15.75" thickBot="1">
      <c r="A40" s="7">
        <v>25</v>
      </c>
      <c r="B40" s="92">
        <v>12830</v>
      </c>
    </row>
    <row r="41" spans="1:2" ht="15.75" thickBot="1">
      <c r="A41" s="7">
        <v>25.35</v>
      </c>
      <c r="B41" s="92">
        <v>13010</v>
      </c>
    </row>
    <row r="42" spans="1:2" ht="15.75" thickBot="1">
      <c r="A42" s="7">
        <v>25.9</v>
      </c>
      <c r="B42" s="92">
        <v>13290</v>
      </c>
    </row>
    <row r="43" spans="1:2" ht="15.75" thickBot="1">
      <c r="A43" s="7">
        <v>26.1</v>
      </c>
      <c r="B43" s="92">
        <v>13390</v>
      </c>
    </row>
    <row r="44" spans="1:2" ht="15.75" thickBot="1">
      <c r="A44" s="7">
        <v>28</v>
      </c>
      <c r="B44" s="92">
        <v>14370</v>
      </c>
    </row>
    <row r="45" spans="1:2" ht="15.75" thickBot="1">
      <c r="A45" s="7">
        <v>28.3</v>
      </c>
      <c r="B45" s="92">
        <v>14520</v>
      </c>
    </row>
    <row r="46" spans="1:2" ht="15.75" thickBot="1">
      <c r="A46" s="7">
        <v>28.64</v>
      </c>
      <c r="B46" s="92">
        <v>14700</v>
      </c>
    </row>
    <row r="47" spans="1:2" ht="15.75" thickBot="1">
      <c r="A47" s="7">
        <v>29.5</v>
      </c>
      <c r="B47" s="92">
        <v>15140</v>
      </c>
    </row>
    <row r="48" spans="1:2" ht="15.75" thickBot="1">
      <c r="A48" s="7">
        <v>30</v>
      </c>
      <c r="B48" s="92">
        <v>15400</v>
      </c>
    </row>
    <row r="49" spans="1:2" ht="15.75" thickBot="1">
      <c r="A49" s="7">
        <v>30.09</v>
      </c>
      <c r="B49" s="92">
        <v>15440</v>
      </c>
    </row>
    <row r="50" spans="1:2" ht="15.75" thickBot="1">
      <c r="A50" s="7">
        <v>30.7</v>
      </c>
      <c r="B50" s="92">
        <v>15760</v>
      </c>
    </row>
    <row r="51" spans="1:2" ht="15.75" thickBot="1">
      <c r="A51" s="7">
        <v>32</v>
      </c>
      <c r="B51" s="92">
        <v>16420</v>
      </c>
    </row>
    <row r="52" spans="1:2" ht="15.75" thickBot="1">
      <c r="A52" s="7">
        <v>35</v>
      </c>
      <c r="B52" s="92">
        <v>17960</v>
      </c>
    </row>
    <row r="53" spans="1:2" ht="15.75" thickBot="1">
      <c r="A53" s="7">
        <v>36</v>
      </c>
      <c r="B53" s="92">
        <v>18470</v>
      </c>
    </row>
    <row r="54" spans="1:2" ht="15.75" thickBot="1">
      <c r="A54" s="7">
        <v>39.2</v>
      </c>
      <c r="B54" s="92">
        <v>20120</v>
      </c>
    </row>
    <row r="55" spans="1:2" ht="15.75" thickBot="1">
      <c r="A55" s="7">
        <v>40</v>
      </c>
      <c r="B55" s="92">
        <v>20530</v>
      </c>
    </row>
    <row r="56" spans="1:2" ht="15.75" thickBot="1">
      <c r="A56" s="7">
        <v>41</v>
      </c>
      <c r="B56" s="92">
        <v>21040</v>
      </c>
    </row>
    <row r="57" spans="1:2" ht="15.75" thickBot="1">
      <c r="A57" s="7">
        <v>41.75</v>
      </c>
      <c r="B57" s="92">
        <v>21430</v>
      </c>
    </row>
    <row r="58" spans="1:2" ht="15.75" thickBot="1">
      <c r="A58" s="7">
        <v>42.6</v>
      </c>
      <c r="B58" s="92">
        <v>21860</v>
      </c>
    </row>
    <row r="59" spans="1:2" ht="15.75" thickBot="1">
      <c r="A59" s="7">
        <v>45</v>
      </c>
      <c r="B59" s="92">
        <v>23090</v>
      </c>
    </row>
    <row r="60" spans="1:2" ht="15.75" thickBot="1">
      <c r="A60" s="7">
        <v>47.55</v>
      </c>
      <c r="B60" s="92">
        <v>24400</v>
      </c>
    </row>
    <row r="61" spans="1:2" ht="15.75" thickBot="1">
      <c r="A61" s="7">
        <v>49.7</v>
      </c>
      <c r="B61" s="92">
        <v>25510</v>
      </c>
    </row>
    <row r="62" spans="1:2" ht="15.75" thickBot="1">
      <c r="A62" s="7">
        <v>52.6</v>
      </c>
      <c r="B62" s="92">
        <v>26990</v>
      </c>
    </row>
    <row r="63" spans="1:2" ht="15.75" thickBot="1">
      <c r="A63" s="7">
        <v>60</v>
      </c>
      <c r="B63" s="92">
        <v>30790</v>
      </c>
    </row>
    <row r="64" spans="1:2" ht="15.75" thickBot="1">
      <c r="A64" s="7">
        <v>75</v>
      </c>
      <c r="B64" s="92">
        <v>38490</v>
      </c>
    </row>
    <row r="65" spans="1:2" ht="15.75" thickBot="1">
      <c r="A65" s="7">
        <v>263.25</v>
      </c>
      <c r="B65" s="62">
        <f>ROUND('ФИНПЛАН 23-24 '!$F$64*'Размер взносов по участкам'!A65,-1)</f>
        <v>134980</v>
      </c>
    </row>
    <row r="66" spans="1:2" ht="15">
      <c r="A66" s="8"/>
      <c r="B66" s="8"/>
    </row>
    <row r="67" ht="15">
      <c r="A67" t="s">
        <v>83</v>
      </c>
    </row>
  </sheetData>
  <sheetProtection/>
  <printOptions/>
  <pageMargins left="0.24" right="0.3" top="0.52" bottom="0.45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cp:lastPrinted>2023-04-20T10:25:37Z</cp:lastPrinted>
  <dcterms:created xsi:type="dcterms:W3CDTF">2018-05-25T06:58:36Z</dcterms:created>
  <dcterms:modified xsi:type="dcterms:W3CDTF">2023-05-04T13:42:43Z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