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05" yWindow="-105" windowWidth="23250" windowHeight="138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расходы'!$A$1:$A$145</definedName>
    <definedName name="_xlnm.Print_Area" localSheetId="1">'ВСЕ затраты'!$A$1:$R$61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" l="1"/>
  <c r="L144" i="4" l="1"/>
  <c r="L11" i="6"/>
  <c r="L6" i="9"/>
  <c r="L10" i="12"/>
  <c r="L44" i="14"/>
  <c r="L64" i="15"/>
  <c r="L77" i="16"/>
  <c r="L47" i="17"/>
  <c r="N15" i="2"/>
  <c r="K77" i="16" l="1"/>
  <c r="K144" i="4"/>
  <c r="K47" i="17"/>
  <c r="K64" i="15"/>
  <c r="K44" i="14"/>
  <c r="K11" i="6"/>
  <c r="K10" i="12"/>
  <c r="K6" i="7"/>
  <c r="E144" i="4" l="1"/>
  <c r="I144" i="4" l="1"/>
  <c r="N29" i="14"/>
  <c r="N102" i="4" l="1"/>
  <c r="N103" i="4"/>
  <c r="N101" i="4"/>
  <c r="I15" i="2" l="1"/>
  <c r="F15" i="2"/>
  <c r="G16" i="2"/>
  <c r="N50" i="4" l="1"/>
  <c r="N49" i="4"/>
  <c r="N48" i="4"/>
  <c r="N47" i="4"/>
  <c r="N46" i="4"/>
  <c r="E15" i="2"/>
  <c r="D5" i="17" l="1"/>
  <c r="D8" i="16"/>
  <c r="D15" i="4"/>
  <c r="F40" i="2"/>
  <c r="D3" i="7"/>
  <c r="C3" i="7"/>
  <c r="C64" i="15"/>
  <c r="D64" i="15"/>
  <c r="E64" i="15"/>
  <c r="F64" i="15"/>
  <c r="G64" i="15"/>
  <c r="H64" i="15"/>
  <c r="I64" i="15"/>
  <c r="J64" i="15"/>
  <c r="M64" i="15"/>
  <c r="F43" i="2"/>
  <c r="D3" i="14"/>
  <c r="D3" i="9"/>
  <c r="J15" i="2"/>
  <c r="K15" i="2"/>
  <c r="L15" i="2"/>
  <c r="L16" i="2" s="1"/>
  <c r="M15" i="2"/>
  <c r="M16" i="2" s="1"/>
  <c r="O15" i="2"/>
  <c r="F5" i="2"/>
  <c r="F8" i="2"/>
  <c r="F10" i="2"/>
  <c r="F7" i="2"/>
  <c r="F16" i="2" l="1"/>
  <c r="F67" i="2" s="1"/>
  <c r="E5" i="2"/>
  <c r="C3" i="17"/>
  <c r="C5" i="17"/>
  <c r="C13" i="4"/>
  <c r="C15" i="4"/>
  <c r="C26" i="4"/>
  <c r="N4" i="17"/>
  <c r="E60" i="2"/>
  <c r="E34" i="2"/>
  <c r="P34" i="2" s="1"/>
  <c r="R34" i="2" s="1"/>
  <c r="C3" i="9"/>
  <c r="C3" i="8"/>
  <c r="E26" i="2"/>
  <c r="E33" i="2"/>
  <c r="C4" i="5"/>
  <c r="C9" i="17"/>
  <c r="C8" i="17"/>
  <c r="C47" i="17" l="1"/>
  <c r="E10" i="2"/>
  <c r="E8" i="2"/>
  <c r="E16" i="2" s="1"/>
  <c r="B13" i="4" l="1"/>
  <c r="B15" i="4"/>
  <c r="B9" i="4" l="1"/>
  <c r="B5" i="17" l="1"/>
  <c r="B20" i="4"/>
  <c r="B21" i="4"/>
  <c r="B7" i="17"/>
  <c r="B9" i="15"/>
  <c r="B17" i="4" l="1"/>
  <c r="H28" i="2" l="1"/>
  <c r="I28" i="2"/>
  <c r="J28" i="2"/>
  <c r="K28" i="2"/>
  <c r="L28" i="2"/>
  <c r="M28" i="2"/>
  <c r="N28" i="2"/>
  <c r="O28" i="2"/>
  <c r="B16" i="4"/>
  <c r="D8" i="2" l="1"/>
  <c r="D5" i="2"/>
  <c r="P5" i="2" s="1"/>
  <c r="B10" i="4" l="1"/>
  <c r="B5" i="15"/>
  <c r="B7" i="4"/>
  <c r="C46" i="2"/>
  <c r="C36" i="2"/>
  <c r="C34" i="2"/>
  <c r="B64" i="15" l="1"/>
  <c r="D28" i="2" s="1"/>
  <c r="N28" i="14"/>
  <c r="P6" i="2"/>
  <c r="N47" i="2" l="1"/>
  <c r="N7" i="5"/>
  <c r="L10" i="5"/>
  <c r="N70" i="16"/>
  <c r="N69" i="16"/>
  <c r="N68" i="16"/>
  <c r="N67" i="16"/>
  <c r="N66" i="16"/>
  <c r="N19" i="2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40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7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7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7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2" i="4"/>
  <c r="N53" i="4"/>
  <c r="N54" i="4"/>
  <c r="N55" i="4"/>
  <c r="N56" i="4"/>
  <c r="N57" i="4"/>
  <c r="F11" i="6" l="1"/>
  <c r="J47" i="2" l="1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7" i="4"/>
  <c r="N25" i="2" l="1"/>
  <c r="N4" i="12"/>
  <c r="N5" i="12"/>
  <c r="N6" i="12"/>
  <c r="N7" i="12"/>
  <c r="N8" i="12"/>
  <c r="N9" i="12"/>
  <c r="I10" i="12"/>
  <c r="K25" i="2" s="1"/>
  <c r="J10" i="12"/>
  <c r="L25" i="2" s="1"/>
  <c r="M25" i="2"/>
  <c r="M10" i="12"/>
  <c r="O25" i="2" s="1"/>
  <c r="P9" i="2"/>
  <c r="N10" i="12" l="1"/>
  <c r="N46" i="15" l="1"/>
  <c r="N47" i="15"/>
  <c r="N62" i="15"/>
  <c r="N39" i="15"/>
  <c r="N40" i="15"/>
  <c r="N41" i="15"/>
  <c r="N42" i="15"/>
  <c r="N43" i="15"/>
  <c r="N44" i="15"/>
  <c r="G11" i="6"/>
  <c r="H11" i="6"/>
  <c r="I11" i="6"/>
  <c r="J11" i="6"/>
  <c r="I47" i="2"/>
  <c r="N37" i="15"/>
  <c r="N38" i="15"/>
  <c r="N45" i="15"/>
  <c r="N63" i="15"/>
  <c r="I16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3" i="2" s="1"/>
  <c r="E5" i="8"/>
  <c r="F5" i="8"/>
  <c r="G5" i="8"/>
  <c r="H5" i="8"/>
  <c r="I5" i="8"/>
  <c r="J5" i="8"/>
  <c r="K5" i="8"/>
  <c r="M23" i="2" s="1"/>
  <c r="L5" i="8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M47" i="17"/>
  <c r="D47" i="17"/>
  <c r="F30" i="2" s="1"/>
  <c r="F28" i="2"/>
  <c r="N5" i="17" l="1"/>
  <c r="N11" i="15"/>
  <c r="E67" i="2" l="1"/>
  <c r="N7" i="17"/>
  <c r="N7" i="19"/>
  <c r="N8" i="19"/>
  <c r="N9" i="19"/>
  <c r="N10" i="19"/>
  <c r="N11" i="19"/>
  <c r="N12" i="19"/>
  <c r="N13" i="19"/>
  <c r="P42" i="2" l="1"/>
  <c r="R42" i="2" s="1"/>
  <c r="C42" i="2"/>
  <c r="C43" i="2"/>
  <c r="D55" i="20"/>
  <c r="F37" i="2" s="1"/>
  <c r="E55" i="20"/>
  <c r="G37" i="2" s="1"/>
  <c r="F55" i="20"/>
  <c r="G55" i="20"/>
  <c r="I37" i="2" s="1"/>
  <c r="H55" i="20"/>
  <c r="J37" i="2" s="1"/>
  <c r="I55" i="20"/>
  <c r="K37" i="2" s="1"/>
  <c r="J55" i="20"/>
  <c r="L37" i="2" s="1"/>
  <c r="K55" i="20"/>
  <c r="M37" i="2" s="1"/>
  <c r="L55" i="20"/>
  <c r="M55" i="20"/>
  <c r="O37" i="2" s="1"/>
  <c r="D62" i="19"/>
  <c r="F31" i="2" s="1"/>
  <c r="E62" i="19"/>
  <c r="F62" i="19"/>
  <c r="H31" i="2" s="1"/>
  <c r="G62" i="19"/>
  <c r="I31" i="2" s="1"/>
  <c r="J31" i="2"/>
  <c r="I62" i="19"/>
  <c r="K31" i="2" s="1"/>
  <c r="J62" i="19"/>
  <c r="L31" i="2" s="1"/>
  <c r="K62" i="19"/>
  <c r="M31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30" i="2"/>
  <c r="I30" i="2"/>
  <c r="J30" i="2"/>
  <c r="K30" i="2"/>
  <c r="L30" i="2"/>
  <c r="D77" i="16"/>
  <c r="F29" i="2" s="1"/>
  <c r="E77" i="16"/>
  <c r="F77" i="16"/>
  <c r="H29" i="2" s="1"/>
  <c r="G77" i="16"/>
  <c r="I29" i="2" s="1"/>
  <c r="J29" i="2"/>
  <c r="I77" i="16"/>
  <c r="K29" i="2" s="1"/>
  <c r="D44" i="14"/>
  <c r="F27" i="2" s="1"/>
  <c r="E44" i="14"/>
  <c r="G27" i="2" s="1"/>
  <c r="F44" i="14"/>
  <c r="H27" i="2" s="1"/>
  <c r="G44" i="14"/>
  <c r="I27" i="2" s="1"/>
  <c r="H44" i="14"/>
  <c r="J27" i="2" s="1"/>
  <c r="I44" i="14"/>
  <c r="K27" i="2" s="1"/>
  <c r="J44" i="14"/>
  <c r="L27" i="2" s="1"/>
  <c r="M27" i="2"/>
  <c r="N27" i="2"/>
  <c r="M44" i="14"/>
  <c r="O27" i="2" s="1"/>
  <c r="N20" i="2"/>
  <c r="I21" i="2"/>
  <c r="J21" i="2"/>
  <c r="K21" i="2"/>
  <c r="L21" i="2"/>
  <c r="M21" i="2"/>
  <c r="F24" i="2"/>
  <c r="I24" i="2"/>
  <c r="J24" i="2"/>
  <c r="J16" i="2"/>
  <c r="K16" i="2"/>
  <c r="N16" i="2"/>
  <c r="O16" i="2"/>
  <c r="R6" i="2"/>
  <c r="D6" i="7"/>
  <c r="F22" i="2" s="1"/>
  <c r="E6" i="7"/>
  <c r="F6" i="7"/>
  <c r="G6" i="7"/>
  <c r="I22" i="2" s="1"/>
  <c r="H6" i="7"/>
  <c r="J22" i="2" s="1"/>
  <c r="I6" i="7"/>
  <c r="K22" i="2" s="1"/>
  <c r="J6" i="7"/>
  <c r="L22" i="2" s="1"/>
  <c r="M22" i="2"/>
  <c r="N4" i="5"/>
  <c r="N5" i="5"/>
  <c r="N6" i="5"/>
  <c r="N3" i="5"/>
  <c r="M10" i="5"/>
  <c r="O20" i="2" s="1"/>
  <c r="K10" i="5"/>
  <c r="M20" i="2" s="1"/>
  <c r="J10" i="5"/>
  <c r="L20" i="2" s="1"/>
  <c r="I10" i="5"/>
  <c r="K20" i="2" s="1"/>
  <c r="K19" i="2"/>
  <c r="H144" i="4"/>
  <c r="J19" i="2" s="1"/>
  <c r="M19" i="2"/>
  <c r="J144" i="4"/>
  <c r="L19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5" i="2" l="1"/>
  <c r="N3" i="20"/>
  <c r="B62" i="19"/>
  <c r="N10" i="15"/>
  <c r="N12" i="15"/>
  <c r="N13" i="15"/>
  <c r="N14" i="15"/>
  <c r="N15" i="15"/>
  <c r="N16" i="15"/>
  <c r="N17" i="15"/>
  <c r="N9" i="15"/>
  <c r="N3" i="15"/>
  <c r="H16" i="2" l="1"/>
  <c r="N8" i="17" l="1"/>
  <c r="N47" i="17" s="1"/>
  <c r="B47" i="17"/>
  <c r="D16" i="2"/>
  <c r="C62" i="19"/>
  <c r="E31" i="2" s="1"/>
  <c r="L62" i="19"/>
  <c r="N31" i="2" s="1"/>
  <c r="M62" i="19"/>
  <c r="O31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32" i="14"/>
  <c r="N43" i="14"/>
  <c r="N3" i="14"/>
  <c r="B55" i="20"/>
  <c r="D37" i="2" s="1"/>
  <c r="C55" i="20"/>
  <c r="E37" i="2" s="1"/>
  <c r="D67" i="2" l="1"/>
  <c r="N44" i="14"/>
  <c r="N13" i="4"/>
  <c r="N14" i="4"/>
  <c r="N15" i="4"/>
  <c r="N16" i="4"/>
  <c r="N17" i="4"/>
  <c r="N18" i="4"/>
  <c r="C44" i="2" l="1"/>
  <c r="C45" i="2"/>
  <c r="C41" i="2"/>
  <c r="C40" i="2"/>
  <c r="C32" i="2"/>
  <c r="C31" i="2"/>
  <c r="Q31" i="2" s="1"/>
  <c r="C33" i="2"/>
  <c r="C35" i="2"/>
  <c r="C37" i="2"/>
  <c r="C23" i="2"/>
  <c r="Q23" i="2" s="1"/>
  <c r="C47" i="2" l="1"/>
  <c r="N4" i="19" l="1"/>
  <c r="N3" i="19"/>
  <c r="N41" i="19"/>
  <c r="N40" i="19"/>
  <c r="N6" i="19"/>
  <c r="N5" i="19"/>
  <c r="B11" i="6" l="1"/>
  <c r="C11" i="6"/>
  <c r="D11" i="6"/>
  <c r="F21" i="2" s="1"/>
  <c r="E11" i="6"/>
  <c r="H21" i="2"/>
  <c r="N21" i="2"/>
  <c r="M11" i="6"/>
  <c r="O21" i="2" s="1"/>
  <c r="E21" i="2" l="1"/>
  <c r="N12" i="4" l="1"/>
  <c r="N9" i="4"/>
  <c r="P44" i="2" l="1"/>
  <c r="R44" i="2" s="1"/>
  <c r="B47" i="2"/>
  <c r="N4" i="16"/>
  <c r="N5" i="16"/>
  <c r="N6" i="16"/>
  <c r="N7" i="16"/>
  <c r="N8" i="16"/>
  <c r="N9" i="16"/>
  <c r="N4" i="7"/>
  <c r="N16" i="20"/>
  <c r="K31" i="1"/>
  <c r="D30" i="2"/>
  <c r="E30" i="2"/>
  <c r="M30" i="2"/>
  <c r="N30" i="2"/>
  <c r="O30" i="2"/>
  <c r="B1" i="4"/>
  <c r="B144" i="4" s="1"/>
  <c r="P35" i="2"/>
  <c r="R35" i="2" s="1"/>
  <c r="P41" i="2"/>
  <c r="R41" i="2" s="1"/>
  <c r="M6" i="7"/>
  <c r="O22" i="2" s="1"/>
  <c r="N18" i="15"/>
  <c r="N19" i="15"/>
  <c r="N18" i="20"/>
  <c r="N20" i="15"/>
  <c r="N5" i="9"/>
  <c r="F144" i="4"/>
  <c r="H19" i="2" s="1"/>
  <c r="M29" i="2"/>
  <c r="P33" i="2"/>
  <c r="R33" i="2" s="1"/>
  <c r="P8" i="2"/>
  <c r="C144" i="4"/>
  <c r="E19" i="2" s="1"/>
  <c r="C6" i="7"/>
  <c r="N7" i="15"/>
  <c r="N8" i="15"/>
  <c r="N3" i="6"/>
  <c r="D21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1" i="2"/>
  <c r="N46" i="19"/>
  <c r="N45" i="19"/>
  <c r="N44" i="19"/>
  <c r="N43" i="19"/>
  <c r="N42" i="19"/>
  <c r="B1" i="19"/>
  <c r="D1" i="17"/>
  <c r="M77" i="16"/>
  <c r="O29" i="2" s="1"/>
  <c r="N29" i="2"/>
  <c r="J77" i="16"/>
  <c r="L29" i="2" s="1"/>
  <c r="B77" i="16"/>
  <c r="D29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8" i="2"/>
  <c r="N6" i="15"/>
  <c r="B1" i="15"/>
  <c r="C44" i="14"/>
  <c r="E27" i="2" s="1"/>
  <c r="B44" i="14"/>
  <c r="D27" i="2" s="1"/>
  <c r="B1" i="14"/>
  <c r="H10" i="12"/>
  <c r="G10" i="12"/>
  <c r="I25" i="2" s="1"/>
  <c r="F10" i="12"/>
  <c r="H25" i="2" s="1"/>
  <c r="E10" i="12"/>
  <c r="D10" i="12"/>
  <c r="F25" i="2" s="1"/>
  <c r="C10" i="12"/>
  <c r="E25" i="2" s="1"/>
  <c r="B10" i="12"/>
  <c r="D25" i="2" s="1"/>
  <c r="K20" i="1"/>
  <c r="B1" i="12"/>
  <c r="N21" i="1"/>
  <c r="O24" i="2"/>
  <c r="M24" i="2"/>
  <c r="L24" i="2"/>
  <c r="K24" i="2"/>
  <c r="C6" i="9"/>
  <c r="B6" i="9"/>
  <c r="D24" i="2" s="1"/>
  <c r="N4" i="9"/>
  <c r="N3" i="9"/>
  <c r="B1" i="9"/>
  <c r="M5" i="8"/>
  <c r="O23" i="2" s="1"/>
  <c r="C5" i="8"/>
  <c r="E23" i="2" s="1"/>
  <c r="B5" i="8"/>
  <c r="D23" i="2" s="1"/>
  <c r="N4" i="8"/>
  <c r="N3" i="8"/>
  <c r="B1" i="8"/>
  <c r="L6" i="7"/>
  <c r="N22" i="2" s="1"/>
  <c r="B6" i="7"/>
  <c r="D22" i="2" s="1"/>
  <c r="B1" i="7"/>
  <c r="N6" i="6"/>
  <c r="N5" i="6"/>
  <c r="N4" i="6"/>
  <c r="B1" i="6"/>
  <c r="H10" i="5"/>
  <c r="J20" i="2" s="1"/>
  <c r="G10" i="5"/>
  <c r="I20" i="2" s="1"/>
  <c r="F10" i="5"/>
  <c r="H20" i="2" s="1"/>
  <c r="E10" i="5"/>
  <c r="G20" i="2" s="1"/>
  <c r="D10" i="5"/>
  <c r="F20" i="2" s="1"/>
  <c r="C10" i="5"/>
  <c r="E20" i="2" s="1"/>
  <c r="B10" i="5"/>
  <c r="N13" i="1" s="1"/>
  <c r="B1" i="5"/>
  <c r="M144" i="4"/>
  <c r="O19" i="2" s="1"/>
  <c r="G144" i="4"/>
  <c r="I19" i="2" s="1"/>
  <c r="D144" i="4"/>
  <c r="F19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U32" i="3" s="1"/>
  <c r="G32" i="3"/>
  <c r="T31" i="3"/>
  <c r="G31" i="3"/>
  <c r="T30" i="3"/>
  <c r="G30" i="3"/>
  <c r="T29" i="3"/>
  <c r="G29" i="3"/>
  <c r="T28" i="3"/>
  <c r="G28" i="3"/>
  <c r="T27" i="3"/>
  <c r="G27" i="3"/>
  <c r="U27" i="3" s="1"/>
  <c r="T26" i="3"/>
  <c r="G26" i="3"/>
  <c r="T25" i="3"/>
  <c r="G25" i="3"/>
  <c r="T24" i="3"/>
  <c r="F24" i="3"/>
  <c r="F33" i="3" s="1"/>
  <c r="T23" i="3"/>
  <c r="G23" i="3"/>
  <c r="T22" i="3"/>
  <c r="G22" i="3"/>
  <c r="T21" i="3"/>
  <c r="G21" i="3"/>
  <c r="T20" i="3"/>
  <c r="G20" i="3"/>
  <c r="T19" i="3"/>
  <c r="G19" i="3"/>
  <c r="T18" i="3"/>
  <c r="G18" i="3"/>
  <c r="T17" i="3"/>
  <c r="G17" i="3"/>
  <c r="T16" i="3"/>
  <c r="G16" i="3"/>
  <c r="T15" i="3"/>
  <c r="G15" i="3"/>
  <c r="T14" i="3"/>
  <c r="G14" i="3"/>
  <c r="T13" i="3"/>
  <c r="G13" i="3"/>
  <c r="T12" i="3"/>
  <c r="G12" i="3"/>
  <c r="F10" i="3"/>
  <c r="H9" i="3"/>
  <c r="T9" i="3" s="1"/>
  <c r="T8" i="3"/>
  <c r="T7" i="3"/>
  <c r="T6" i="3"/>
  <c r="T5" i="3"/>
  <c r="T4" i="3"/>
  <c r="G4" i="3"/>
  <c r="G10" i="3" s="1"/>
  <c r="R40" i="2"/>
  <c r="C30" i="2"/>
  <c r="Q30" i="2" s="1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2" i="2"/>
  <c r="Q22" i="2" s="1"/>
  <c r="C21" i="2"/>
  <c r="Q21" i="2" s="1"/>
  <c r="C20" i="2"/>
  <c r="Q20" i="2" s="1"/>
  <c r="C19" i="2"/>
  <c r="B16" i="2"/>
  <c r="B17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 s="1"/>
  <c r="G7" i="1"/>
  <c r="V7" i="1" s="1"/>
  <c r="U6" i="1"/>
  <c r="U5" i="1"/>
  <c r="G5" i="1"/>
  <c r="V5" i="1" s="1"/>
  <c r="L20" i="1"/>
  <c r="U22" i="3"/>
  <c r="H10" i="3"/>
  <c r="N3" i="7"/>
  <c r="M21" i="1"/>
  <c r="J22" i="1"/>
  <c r="K21" i="1"/>
  <c r="N11" i="4"/>
  <c r="U13" i="3" l="1"/>
  <c r="U19" i="3"/>
  <c r="W24" i="1"/>
  <c r="U26" i="3"/>
  <c r="N18" i="1"/>
  <c r="G24" i="3"/>
  <c r="U24" i="3" s="1"/>
  <c r="G32" i="1"/>
  <c r="V32" i="1" s="1"/>
  <c r="U20" i="3"/>
  <c r="U28" i="3"/>
  <c r="T33" i="3"/>
  <c r="U15" i="3"/>
  <c r="U21" i="3"/>
  <c r="U31" i="3"/>
  <c r="N144" i="4"/>
  <c r="O4" i="2"/>
  <c r="N4" i="2"/>
  <c r="M4" i="2"/>
  <c r="L4" i="2"/>
  <c r="K4" i="2"/>
  <c r="J4" i="2"/>
  <c r="I4" i="2"/>
  <c r="H4" i="2"/>
  <c r="G4" i="2"/>
  <c r="F4" i="2"/>
  <c r="J25" i="2"/>
  <c r="J38" i="2" s="1"/>
  <c r="J49" i="2" s="1"/>
  <c r="J68" i="2" s="1"/>
  <c r="N12" i="12"/>
  <c r="H38" i="2"/>
  <c r="G38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3" i="2"/>
  <c r="R23" i="2" s="1"/>
  <c r="U12" i="3"/>
  <c r="W27" i="1"/>
  <c r="U17" i="3"/>
  <c r="L38" i="2"/>
  <c r="E24" i="2"/>
  <c r="M38" i="2"/>
  <c r="M49" i="2" s="1"/>
  <c r="M68" i="2" s="1"/>
  <c r="F38" i="2"/>
  <c r="I38" i="2"/>
  <c r="I49" i="2" s="1"/>
  <c r="I68" i="2" s="1"/>
  <c r="D20" i="2"/>
  <c r="N12" i="5"/>
  <c r="E22" i="2"/>
  <c r="P22" i="2" s="1"/>
  <c r="R22" i="2" s="1"/>
  <c r="O38" i="2"/>
  <c r="R7" i="2"/>
  <c r="R8" i="2"/>
  <c r="D19" i="2"/>
  <c r="N17" i="1"/>
  <c r="N16" i="1"/>
  <c r="Q19" i="2"/>
  <c r="C38" i="2"/>
  <c r="C49" i="2" s="1"/>
  <c r="N55" i="20"/>
  <c r="P37" i="2" s="1"/>
  <c r="R37" i="2" s="1"/>
  <c r="K28" i="1"/>
  <c r="B38" i="2"/>
  <c r="B49" i="2" s="1"/>
  <c r="N19" i="1"/>
  <c r="J28" i="1"/>
  <c r="L31" i="1"/>
  <c r="M31" i="1"/>
  <c r="I28" i="1"/>
  <c r="Q16" i="2"/>
  <c r="R16" i="2" s="1"/>
  <c r="M13" i="1"/>
  <c r="L26" i="1"/>
  <c r="M28" i="1"/>
  <c r="N11" i="6"/>
  <c r="N13" i="6" s="1"/>
  <c r="C16" i="2"/>
  <c r="N26" i="1"/>
  <c r="L23" i="1"/>
  <c r="K26" i="1"/>
  <c r="K18" i="1"/>
  <c r="K32" i="1"/>
  <c r="M23" i="1"/>
  <c r="I23" i="1"/>
  <c r="N31" i="1"/>
  <c r="K22" i="1"/>
  <c r="W5" i="1"/>
  <c r="G10" i="1"/>
  <c r="V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7" i="2"/>
  <c r="O47" i="2"/>
  <c r="G47" i="2"/>
  <c r="E47" i="2"/>
  <c r="D47" i="2"/>
  <c r="M19" i="1"/>
  <c r="L19" i="1"/>
  <c r="F47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1" i="2"/>
  <c r="R21" i="2" s="1"/>
  <c r="J18" i="1"/>
  <c r="I18" i="1"/>
  <c r="M16" i="1"/>
  <c r="N24" i="2"/>
  <c r="P26" i="2"/>
  <c r="R26" i="2" s="1"/>
  <c r="N62" i="19"/>
  <c r="N10" i="16"/>
  <c r="N77" i="16" s="1"/>
  <c r="C77" i="16"/>
  <c r="E29" i="2" s="1"/>
  <c r="P30" i="2"/>
  <c r="R30" i="2" s="1"/>
  <c r="P45" i="2"/>
  <c r="R45" i="2" s="1"/>
  <c r="N6" i="7"/>
  <c r="N8" i="7" s="1"/>
  <c r="U25" i="3"/>
  <c r="U30" i="3"/>
  <c r="N4" i="15"/>
  <c r="N64" i="15" s="1"/>
  <c r="P43" i="2"/>
  <c r="R43" i="2" s="1"/>
  <c r="P32" i="2"/>
  <c r="R32" i="2" s="1"/>
  <c r="W10" i="1" l="1"/>
  <c r="G49" i="2"/>
  <c r="G68" i="2" s="1"/>
  <c r="L49" i="2"/>
  <c r="L68" i="2" s="1"/>
  <c r="G33" i="3"/>
  <c r="U33" i="3"/>
  <c r="N66" i="15"/>
  <c r="P25" i="2"/>
  <c r="R25" i="2" s="1"/>
  <c r="P20" i="2"/>
  <c r="R20" i="2" s="1"/>
  <c r="N38" i="2"/>
  <c r="H49" i="2"/>
  <c r="H68" i="2" s="1"/>
  <c r="D38" i="2"/>
  <c r="D49" i="2" s="1"/>
  <c r="D69" i="2" s="1"/>
  <c r="N8" i="9"/>
  <c r="F49" i="2"/>
  <c r="E38" i="2"/>
  <c r="E49" i="2" s="1"/>
  <c r="E69" i="2" s="1"/>
  <c r="O49" i="2"/>
  <c r="O68" i="2" s="1"/>
  <c r="R5" i="2"/>
  <c r="K38" i="2"/>
  <c r="K49" i="2" s="1"/>
  <c r="K68" i="2" s="1"/>
  <c r="N57" i="20"/>
  <c r="N49" i="17"/>
  <c r="P28" i="2"/>
  <c r="R28" i="2" s="1"/>
  <c r="P27" i="2"/>
  <c r="R27" i="2" s="1"/>
  <c r="U22" i="1"/>
  <c r="W22" i="1" s="1"/>
  <c r="P47" i="2"/>
  <c r="R47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9" i="2"/>
  <c r="R29" i="2" s="1"/>
  <c r="J26" i="1"/>
  <c r="U26" i="1" s="1"/>
  <c r="W26" i="1" s="1"/>
  <c r="P31" i="2"/>
  <c r="R31" i="2" s="1"/>
  <c r="J29" i="1"/>
  <c r="U29" i="1" s="1"/>
  <c r="W29" i="1" s="1"/>
  <c r="P19" i="2"/>
  <c r="R19" i="2" s="1"/>
  <c r="P24" i="2"/>
  <c r="R24" i="2" s="1"/>
  <c r="N49" i="2" l="1"/>
  <c r="N68" i="2" s="1"/>
  <c r="F68" i="2"/>
  <c r="F69" i="2"/>
  <c r="E68" i="2"/>
  <c r="D68" i="2"/>
  <c r="P38" i="2"/>
  <c r="P49" i="2" s="1"/>
  <c r="U32" i="1"/>
  <c r="W32" i="1"/>
  <c r="R38" i="2"/>
  <c r="R49" i="2" s="1"/>
</calcChain>
</file>

<file path=xl/sharedStrings.xml><?xml version="1.0" encoding="utf-8"?>
<sst xmlns="http://schemas.openxmlformats.org/spreadsheetml/2006/main" count="754" uniqueCount="473">
  <si>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</si>
  <si>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</si>
  <si>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</si>
  <si>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</si>
  <si>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</si>
  <si>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</si>
  <si>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</si>
  <si>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</si>
  <si>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</si>
  <si>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</si>
  <si>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</si>
  <si>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</si>
  <si>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</si>
  <si>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</si>
  <si>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</si>
  <si>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</si>
  <si>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</si>
  <si>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</si>
  <si>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</si>
  <si>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</si>
  <si>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</si>
  <si>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</si>
  <si>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</si>
  <si>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</si>
  <si>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</si>
  <si>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</si>
  <si>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</si>
  <si>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</si>
  <si>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</si>
  <si>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</si>
  <si>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</si>
  <si>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</si>
  <si>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</si>
  <si>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</si>
  <si>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</si>
  <si>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</si>
  <si>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</si>
  <si>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</si>
  <si>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</si>
  <si>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</si>
  <si>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</si>
  <si>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</si>
  <si>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</si>
  <si>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</si>
  <si>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</si>
  <si>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</si>
  <si>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</si>
  <si>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</si>
  <si>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</si>
  <si>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</si>
  <si>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</si>
  <si>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</si>
  <si>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</si>
  <si>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</si>
  <si>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</si>
  <si>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</si>
  <si>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</si>
  <si>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</si>
  <si>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</si>
  <si>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</si>
  <si>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</si>
  <si>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</si>
  <si>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</si>
  <si>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</si>
  <si>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</si>
  <si>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</si>
  <si>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</si>
  <si>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</si>
  <si>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</si>
  <si>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</si>
  <si>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</si>
  <si>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</si>
  <si>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</si>
  <si>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</si>
  <si>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</si>
  <si>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</si>
  <si>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</si>
  <si>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</si>
  <si>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</si>
  <si>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</si>
  <si>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</si>
  <si>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</si>
  <si>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</si>
  <si>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</si>
  <si>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</si>
  <si>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</si>
  <si>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</si>
  <si>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</si>
  <si>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</si>
  <si>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</si>
  <si>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</si>
  <si>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</si>
  <si>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</si>
  <si>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</si>
  <si>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</si>
  <si>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</si>
  <si>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</si>
  <si>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</si>
  <si>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</si>
  <si>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</si>
  <si>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</si>
  <si>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</si>
  <si>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</si>
  <si>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</si>
  <si>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</si>
  <si>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</si>
  <si>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</si>
  <si>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</si>
  <si>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</si>
  <si>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</si>
  <si>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</si>
  <si>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</si>
  <si>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</si>
  <si>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</si>
  <si>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</si>
  <si>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</si>
  <si>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</si>
  <si>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</si>
  <si>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</si>
  <si>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</si>
  <si>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</si>
  <si>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</si>
  <si>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</si>
  <si>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</si>
  <si>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</si>
  <si>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</si>
  <si>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</si>
  <si>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</si>
  <si>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</si>
  <si>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</si>
  <si>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</si>
  <si>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</si>
  <si>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</si>
  <si>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</si>
  <si>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</si>
  <si>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</si>
  <si>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</si>
  <si>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</si>
  <si>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</si>
  <si>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</si>
  <si>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</si>
  <si>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</si>
  <si>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</si>
  <si>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</si>
  <si>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</si>
  <si>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</si>
  <si>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</si>
  <si>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</si>
  <si>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</si>
  <si>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</si>
  <si>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</si>
  <si>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</si>
  <si>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</si>
  <si>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</si>
  <si>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</si>
  <si>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</si>
  <si>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</si>
  <si>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</si>
  <si>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</si>
  <si>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</si>
  <si>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</si>
  <si>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</si>
  <si>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</si>
  <si>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</si>
  <si>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</si>
  <si>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</si>
  <si>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</si>
  <si>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</si>
  <si>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</si>
  <si>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</si>
  <si>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</si>
  <si>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</si>
  <si>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</si>
  <si>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</si>
  <si>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</si>
  <si>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</si>
  <si>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</si>
  <si>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</si>
  <si>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</si>
  <si>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</si>
  <si>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</si>
  <si>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</si>
  <si>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</si>
  <si>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</si>
  <si>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</si>
  <si>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</si>
  <si>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</si>
  <si>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</si>
  <si>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</si>
  <si>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</si>
  <si>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</si>
  <si>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</si>
  <si>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</si>
  <si>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</si>
  <si>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</si>
  <si>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</si>
  <si>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</si>
  <si>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</si>
  <si>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</si>
  <si>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</si>
  <si>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</si>
  <si>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</si>
  <si>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</si>
  <si>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</si>
  <si>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</si>
  <si>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</si>
  <si>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</si>
  <si>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</si>
  <si>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</si>
  <si>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</si>
  <si>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</si>
  <si>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</si>
  <si>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</si>
  <si>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</si>
  <si>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</si>
  <si>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</si>
  <si>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</si>
  <si>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</si>
  <si>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</si>
  <si>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</si>
  <si>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</si>
  <si>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</si>
  <si>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</si>
  <si>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</si>
  <si>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</si>
  <si>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</si>
  <si>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</si>
  <si>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</si>
  <si>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</si>
  <si>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</si>
  <si>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</si>
  <si>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</si>
  <si>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</si>
  <si>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</si>
  <si>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</si>
  <si>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</si>
  <si>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</si>
  <si>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</si>
  <si>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</si>
  <si>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</si>
  <si>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</si>
  <si>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</si>
  <si>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</si>
  <si>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</si>
  <si>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</si>
  <si>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</si>
  <si>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</si>
  <si>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газета объявл.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</si>
  <si>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</si>
  <si>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</si>
  <si>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</si>
  <si>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</si>
  <si>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</si>
  <si>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</si>
  <si>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</si>
  <si>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</si>
  <si>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</si>
  <si>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</si>
  <si>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</si>
  <si>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</si>
  <si>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</si>
  <si>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</si>
  <si>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</si>
  <si>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</si>
  <si>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</si>
  <si>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</si>
  <si>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</si>
  <si>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</si>
  <si>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</si>
  <si>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</si>
  <si>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</si>
  <si>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</si>
  <si>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</si>
  <si>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</si>
  <si>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</si>
  <si>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</si>
  <si>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</si>
  <si>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</si>
  <si>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</si>
  <si>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</si>
  <si>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</si>
  <si>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</si>
  <si>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</si>
  <si>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</si>
  <si>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</si>
  <si>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</si>
  <si>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</si>
  <si>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</si>
  <si>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</si>
  <si>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</si>
  <si>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</si>
  <si>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</si>
  <si>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</si>
  <si>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</si>
  <si>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</si>
  <si>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</si>
  <si>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</si>
  <si>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</si>
  <si>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</si>
  <si>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</si>
  <si>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</si>
  <si>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</si>
  <si>
    <t>Арбитражный суд</t>
  </si>
  <si>
    <t>флаги</t>
  </si>
  <si>
    <t>ремонт унитаза</t>
  </si>
  <si>
    <t>Демонтаж блока</t>
  </si>
  <si>
    <t>масло для компрессора</t>
  </si>
  <si>
    <t>переходник</t>
  </si>
  <si>
    <t>осушитель</t>
  </si>
  <si>
    <t>диск пильный</t>
  </si>
  <si>
    <t>Замок навесной</t>
  </si>
  <si>
    <t>кольцо проставочное</t>
  </si>
  <si>
    <t>щетка дорожная</t>
  </si>
  <si>
    <t>Дерен</t>
  </si>
  <si>
    <t>подводка</t>
  </si>
  <si>
    <t>пена монтажная</t>
  </si>
  <si>
    <t>файл бюрократ</t>
  </si>
  <si>
    <t>пескобетон,сетка сварная</t>
  </si>
  <si>
    <t>портландцемент</t>
  </si>
  <si>
    <t>картридер</t>
  </si>
  <si>
    <t xml:space="preserve">Конструкция из ПВХ с компл. </t>
  </si>
  <si>
    <t>Грабли</t>
  </si>
  <si>
    <t>Лопата</t>
  </si>
  <si>
    <t>Тачка</t>
  </si>
  <si>
    <t>Краска</t>
  </si>
  <si>
    <t>Сучкорез</t>
  </si>
  <si>
    <t>Мешки для мусора</t>
  </si>
  <si>
    <t>Кисть</t>
  </si>
  <si>
    <t>Ножницы</t>
  </si>
  <si>
    <t>Нож</t>
  </si>
  <si>
    <t>Пакет</t>
  </si>
  <si>
    <t>Свеча зажигания</t>
  </si>
  <si>
    <t xml:space="preserve">фильтр </t>
  </si>
  <si>
    <t>Масло</t>
  </si>
  <si>
    <t>Щетка по металлу</t>
  </si>
  <si>
    <t>ГСП КНАУФ</t>
  </si>
  <si>
    <t>Профиль</t>
  </si>
  <si>
    <t>Плащ</t>
  </si>
  <si>
    <t>Насадка</t>
  </si>
  <si>
    <t>ДГВ</t>
  </si>
  <si>
    <t>Газ для паяльника</t>
  </si>
  <si>
    <t>Саморезы</t>
  </si>
  <si>
    <t>Ножницы по металлу</t>
  </si>
  <si>
    <t>Стропа крепления груза</t>
  </si>
  <si>
    <t>Валик</t>
  </si>
  <si>
    <t>Бюгель</t>
  </si>
  <si>
    <t>Петли</t>
  </si>
  <si>
    <t>Ушки</t>
  </si>
  <si>
    <t>Мешки</t>
  </si>
  <si>
    <t>Пулька для триммера</t>
  </si>
  <si>
    <t>Прожекторы светодиодные</t>
  </si>
  <si>
    <t>Шланг высокого давления</t>
  </si>
  <si>
    <t>Сверло</t>
  </si>
  <si>
    <t>Газонная трава</t>
  </si>
  <si>
    <t>Провод для ЗИЛ</t>
  </si>
  <si>
    <t>Насос топливн</t>
  </si>
  <si>
    <t>Таблички</t>
  </si>
  <si>
    <t>Ручки шарик.</t>
  </si>
  <si>
    <t>Машина для прочистки труб</t>
  </si>
  <si>
    <t>Насос канализационный</t>
  </si>
  <si>
    <t>Урна для собак</t>
  </si>
  <si>
    <t>Чернозем</t>
  </si>
  <si>
    <t>Аренда манипулятора</t>
  </si>
  <si>
    <t>Сетка сварная</t>
  </si>
  <si>
    <t>Конструкций ПВХ</t>
  </si>
  <si>
    <t>Труба и сетка</t>
  </si>
  <si>
    <t>Битум</t>
  </si>
  <si>
    <t>Семена газон быстрый</t>
  </si>
  <si>
    <t>Масло для компрессора</t>
  </si>
  <si>
    <t>Респиратор с клапаном</t>
  </si>
  <si>
    <t>Растворитель</t>
  </si>
  <si>
    <t>Сетка заборная</t>
  </si>
  <si>
    <t>Люк канализационный</t>
  </si>
  <si>
    <t>Подводка для воды</t>
  </si>
  <si>
    <t>Комплект арматуры для бачка</t>
  </si>
  <si>
    <t>Прокладка ПВХ</t>
  </si>
  <si>
    <t>Уплотнительное кольцо</t>
  </si>
  <si>
    <t>Набор прокладок</t>
  </si>
  <si>
    <t>Прокладка силиконовая</t>
  </si>
  <si>
    <t>Муфта разъемная</t>
  </si>
  <si>
    <t>Фильтр</t>
  </si>
  <si>
    <t>Картридж угольный</t>
  </si>
  <si>
    <t>Разъемное соединение</t>
  </si>
  <si>
    <t>Труба армир</t>
  </si>
  <si>
    <t>Тройник</t>
  </si>
  <si>
    <t>Угол</t>
  </si>
  <si>
    <t>Герметик</t>
  </si>
  <si>
    <t>Энергофлекс</t>
  </si>
  <si>
    <t>Бирки для ключей</t>
  </si>
  <si>
    <t>Печатная продукция</t>
  </si>
  <si>
    <t>Пленка для ламинирования</t>
  </si>
  <si>
    <t>Мешки черн</t>
  </si>
  <si>
    <t>Ср-во смазочн</t>
  </si>
  <si>
    <t>Шестигранник</t>
  </si>
  <si>
    <t>Стир порошок</t>
  </si>
  <si>
    <t>Линолиум</t>
  </si>
  <si>
    <t>Дверная пружина</t>
  </si>
  <si>
    <t>Приемопередатчик для видеокамер</t>
  </si>
  <si>
    <t>Илосос</t>
  </si>
  <si>
    <t>Ремонт ШРП</t>
  </si>
  <si>
    <t>Поступление оплаты от продажи трактора</t>
  </si>
  <si>
    <t>Экологическая отчетность</t>
  </si>
  <si>
    <t>таблички</t>
  </si>
  <si>
    <t>Диск</t>
  </si>
  <si>
    <t>Реле контроля напряжения</t>
  </si>
  <si>
    <t>Коробка распаячная</t>
  </si>
  <si>
    <t xml:space="preserve">колодка на розетки </t>
  </si>
  <si>
    <t>стяжка</t>
  </si>
  <si>
    <t>кабель-канал</t>
  </si>
  <si>
    <t>лопата совковая</t>
  </si>
  <si>
    <t>Плинтус</t>
  </si>
  <si>
    <t>фурнитура</t>
  </si>
  <si>
    <t>скотч</t>
  </si>
  <si>
    <t>Электроды</t>
  </si>
  <si>
    <t>Головка для триммера</t>
  </si>
  <si>
    <t>Нож для триммера</t>
  </si>
  <si>
    <t>Автоматический выключатель</t>
  </si>
  <si>
    <t>Бух услуги</t>
  </si>
  <si>
    <t>Спецодежда</t>
  </si>
  <si>
    <t>Ремонт ККТ, чековая лента</t>
  </si>
  <si>
    <t>Ремонт бегущей строки</t>
  </si>
  <si>
    <t>Видеонаблюдение</t>
  </si>
  <si>
    <t xml:space="preserve">Провод </t>
  </si>
  <si>
    <t>Мосгаз, оплата за включение газа</t>
  </si>
  <si>
    <t>Оплата сайта</t>
  </si>
  <si>
    <t>Футорка</t>
  </si>
  <si>
    <t>Металлопрокат</t>
  </si>
  <si>
    <t>Сгон,резьба</t>
  </si>
  <si>
    <t>Ручн.стартер для бензокосилки</t>
  </si>
  <si>
    <t>Карман</t>
  </si>
  <si>
    <t>Пила аккумуляторная</t>
  </si>
  <si>
    <t>Батарейка</t>
  </si>
  <si>
    <t>Соединитель для шланга</t>
  </si>
  <si>
    <t>Цепь,шина  для бензопилы</t>
  </si>
  <si>
    <t>Таймер</t>
  </si>
  <si>
    <t>Масло,перчатки</t>
  </si>
  <si>
    <t>Смартфон</t>
  </si>
  <si>
    <t>Пескобетон</t>
  </si>
  <si>
    <t>Бензопила</t>
  </si>
  <si>
    <t>Мыло жидкое</t>
  </si>
  <si>
    <t>Реле времени</t>
  </si>
  <si>
    <t>Шланг,адаптер</t>
  </si>
  <si>
    <t>Туалетная бумага</t>
  </si>
  <si>
    <t>Манжета,подводка</t>
  </si>
  <si>
    <t>Гофра,сифон</t>
  </si>
  <si>
    <t>Хэндхантер</t>
  </si>
  <si>
    <t>СБИС</t>
  </si>
  <si>
    <t>Ремонт автомобиля Ларгус</t>
  </si>
  <si>
    <t>Исполнение финансового плана ТСН "КП "Согласие" за ноябрь 2024 - сентябрь 2025</t>
  </si>
  <si>
    <t xml:space="preserve">Труба </t>
  </si>
  <si>
    <t>утеплитель</t>
  </si>
  <si>
    <t>лезвие</t>
  </si>
  <si>
    <t>плоскогубцы</t>
  </si>
  <si>
    <t>салфетки</t>
  </si>
  <si>
    <t>отвертка диэлектрическая</t>
  </si>
  <si>
    <t>бокорезы</t>
  </si>
  <si>
    <t xml:space="preserve">насадка </t>
  </si>
  <si>
    <t>маркер</t>
  </si>
  <si>
    <t>штангельциркуль</t>
  </si>
  <si>
    <t>электроды</t>
  </si>
  <si>
    <t>кувалда</t>
  </si>
  <si>
    <t>сверло</t>
  </si>
  <si>
    <t>прокладка</t>
  </si>
  <si>
    <t>соединитель</t>
  </si>
  <si>
    <t>лопата</t>
  </si>
  <si>
    <t>черенок</t>
  </si>
  <si>
    <t>масляный радиатор</t>
  </si>
  <si>
    <t>Прожектор</t>
  </si>
  <si>
    <t>саморезы</t>
  </si>
  <si>
    <t>мусорный пакет</t>
  </si>
  <si>
    <t>дюбеля</t>
  </si>
  <si>
    <t>опора с карданным валом</t>
  </si>
  <si>
    <t>защитное стекло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</si>
</sst>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43" fontId="13" fillId="0" borderId="0" applyFont="0" applyFill="0" applyBorder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0" fillId="0" borderId="6" xfId="0" applyFont="1" applyBorder="1"/>
    <xf numFmtId="0" fontId="20" fillId="0" borderId="7" xfId="0" applyFont="1" applyBorder="1"/>
    <xf numFmtId="3" fontId="18" fillId="4" borderId="8" xfId="0" applyNumberFormat="1" applyFont="1" applyFill="1" applyBorder="1" applyAlignment="1">
      <alignment horizontal="center"/>
    </xf>
    <xf numFmtId="3" fontId="18" fillId="5" borderId="8" xfId="0" applyNumberFormat="1" applyFont="1" applyFill="1" applyBorder="1" applyAlignment="1">
      <alignment horizontal="center"/>
    </xf>
    <xf numFmtId="3" fontId="20" fillId="2" borderId="8" xfId="0" applyNumberFormat="1" applyFont="1" applyFill="1" applyBorder="1"/>
    <xf numFmtId="3" fontId="20" fillId="2" borderId="8" xfId="0" applyNumberFormat="1" applyFont="1" applyFill="1" applyBorder="1" applyAlignment="1">
      <alignment horizontal="center"/>
    </xf>
    <xf numFmtId="3" fontId="20" fillId="2" borderId="8" xfId="0" applyNumberFormat="1" applyFont="1" applyFill="1" applyBorder="1" applyAlignment="1">
      <alignment horizontal="center" vertical="center"/>
    </xf>
    <xf numFmtId="3" fontId="20" fillId="6" borderId="8" xfId="0" applyNumberFormat="1" applyFont="1" applyFill="1" applyBorder="1" applyAlignment="1">
      <alignment horizontal="center" vertical="center"/>
    </xf>
    <xf numFmtId="3" fontId="20" fillId="0" borderId="8" xfId="0" applyNumberFormat="1" applyFont="1" applyBorder="1"/>
    <xf numFmtId="3" fontId="21" fillId="3" borderId="8" xfId="0" applyNumberFormat="1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4" xfId="0" applyNumberFormat="1" applyFont="1" applyBorder="1" applyAlignment="1">
      <alignment horizontal="center"/>
    </xf>
    <xf numFmtId="3" fontId="18" fillId="7" borderId="8" xfId="0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8" xfId="0" applyFont="1" applyBorder="1"/>
    <xf numFmtId="0" fontId="20" fillId="0" borderId="8" xfId="0" applyFont="1" applyBorder="1" applyAlignment="1">
      <alignment horizontal="center" vertical="center"/>
    </xf>
    <xf numFmtId="0" fontId="21" fillId="3" borderId="8" xfId="0" applyFont="1" applyFill="1" applyBorder="1"/>
    <xf numFmtId="0" fontId="18" fillId="7" borderId="9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1" fontId="18" fillId="5" borderId="8" xfId="0" applyNumberFormat="1" applyFont="1" applyFill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 vertical="center"/>
    </xf>
    <xf numFmtId="0" fontId="18" fillId="7" borderId="8" xfId="0" applyFont="1" applyFill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0" xfId="0" applyFont="1" applyBorder="1" applyAlignment="1">
      <alignment horizontal="center"/>
    </xf>
    <xf numFmtId="3" fontId="20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0" xfId="0" applyFont="1" applyFill="1" applyBorder="1"/>
    <xf numFmtId="0" fontId="20" fillId="2" borderId="10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3" fontId="20" fillId="0" borderId="10" xfId="0" applyNumberFormat="1" applyFont="1" applyBorder="1"/>
    <xf numFmtId="0" fontId="21" fillId="3" borderId="10" xfId="0" applyFont="1" applyFill="1" applyBorder="1"/>
    <xf numFmtId="3" fontId="18" fillId="0" borderId="10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18" fillId="7" borderId="10" xfId="0" applyNumberFormat="1" applyFont="1" applyFill="1" applyBorder="1" applyAlignment="1">
      <alignment horizontal="center"/>
    </xf>
    <xf numFmtId="3" fontId="18" fillId="4" borderId="5" xfId="0" applyNumberFormat="1" applyFont="1" applyFill="1" applyBorder="1" applyAlignment="1">
      <alignment horizontal="center"/>
    </xf>
    <xf numFmtId="3" fontId="18" fillId="5" borderId="5" xfId="0" applyNumberFormat="1" applyFont="1" applyFill="1" applyBorder="1" applyAlignment="1">
      <alignment horizontal="center"/>
    </xf>
    <xf numFmtId="3" fontId="18" fillId="0" borderId="5" xfId="0" applyNumberFormat="1" applyFont="1" applyBorder="1"/>
    <xf numFmtId="3" fontId="18" fillId="2" borderId="5" xfId="0" applyNumberFormat="1" applyFont="1" applyFill="1" applyBorder="1" applyAlignment="1">
      <alignment horizontal="center"/>
    </xf>
    <xf numFmtId="3" fontId="20" fillId="0" borderId="5" xfId="0" applyNumberFormat="1" applyFont="1" applyBorder="1"/>
    <xf numFmtId="3" fontId="21" fillId="3" borderId="5" xfId="0" applyNumberFormat="1" applyFont="1" applyFill="1" applyBorder="1"/>
    <xf numFmtId="3" fontId="18" fillId="0" borderId="5" xfId="0" applyNumberFormat="1" applyFont="1" applyBorder="1" applyAlignment="1">
      <alignment horizontal="center"/>
    </xf>
    <xf numFmtId="3" fontId="18" fillId="7" borderId="5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 vertical="center"/>
    </xf>
    <xf numFmtId="0" fontId="22" fillId="3" borderId="7" xfId="0" applyFont="1" applyFill="1" applyBorder="1"/>
    <xf numFmtId="0" fontId="18" fillId="0" borderId="8" xfId="0" applyFont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20" fillId="9" borderId="8" xfId="0" applyNumberFormat="1" applyFont="1" applyFill="1" applyBorder="1" applyAlignment="1">
      <alignment horizontal="center"/>
    </xf>
    <xf numFmtId="3" fontId="18" fillId="8" borderId="8" xfId="0" applyNumberFormat="1" applyFont="1" applyFill="1" applyBorder="1" applyAlignment="1">
      <alignment horizontal="center"/>
    </xf>
    <xf numFmtId="0" fontId="20" fillId="0" borderId="5" xfId="0" applyFont="1" applyBorder="1"/>
    <xf numFmtId="3" fontId="20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8" fillId="4" borderId="10" xfId="0" applyNumberFormat="1" applyFont="1" applyFill="1" applyBorder="1" applyAlignment="1">
      <alignment horizontal="center"/>
    </xf>
    <xf numFmtId="3" fontId="18" fillId="5" borderId="10" xfId="0" applyNumberFormat="1" applyFont="1" applyFill="1" applyBorder="1" applyAlignment="1">
      <alignment horizontal="center"/>
    </xf>
    <xf numFmtId="3" fontId="20" fillId="9" borderId="10" xfId="0" applyNumberFormat="1" applyFont="1" applyFill="1" applyBorder="1" applyAlignment="1">
      <alignment horizontal="center"/>
    </xf>
    <xf numFmtId="3" fontId="21" fillId="3" borderId="10" xfId="0" applyNumberFormat="1" applyFont="1" applyFill="1" applyBorder="1"/>
    <xf numFmtId="3" fontId="18" fillId="8" borderId="10" xfId="0" applyNumberFormat="1" applyFont="1" applyFill="1" applyBorder="1" applyAlignment="1">
      <alignment horizontal="center"/>
    </xf>
    <xf numFmtId="0" fontId="14" fillId="0" borderId="0" xfId="0" applyFont="1"/>
    <xf numFmtId="3" fontId="18" fillId="9" borderId="5" xfId="0" applyNumberFormat="1" applyFont="1" applyFill="1" applyBorder="1" applyAlignment="1">
      <alignment horizontal="center"/>
    </xf>
    <xf numFmtId="3" fontId="18" fillId="9" borderId="5" xfId="0" applyNumberFormat="1" applyFont="1" applyFill="1" applyBorder="1"/>
    <xf numFmtId="3" fontId="18" fillId="10" borderId="5" xfId="0" applyNumberFormat="1" applyFont="1" applyFill="1" applyBorder="1" applyAlignment="1">
      <alignment horizontal="center" vertical="center"/>
    </xf>
    <xf numFmtId="3" fontId="18" fillId="8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11" borderId="16" xfId="0" applyFont="1" applyFill="1" applyBorder="1"/>
    <xf numFmtId="0" fontId="24" fillId="11" borderId="17" xfId="0" applyFont="1" applyFill="1" applyBorder="1" applyAlignment="1">
      <alignment horizontal="center"/>
    </xf>
    <xf numFmtId="0" fontId="24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14" fillId="0" borderId="16" xfId="0" applyFont="1" applyBorder="1"/>
    <xf numFmtId="0" fontId="14" fillId="0" borderId="7" xfId="0" applyFont="1" applyBorder="1"/>
    <xf numFmtId="0" fontId="0" fillId="0" borderId="16" xfId="0" applyBorder="1"/>
    <xf numFmtId="0" fontId="30" fillId="0" borderId="16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5" xfId="0" applyFont="1" applyBorder="1"/>
    <xf numFmtId="0" fontId="31" fillId="0" borderId="5" xfId="0" applyFont="1" applyBorder="1" applyAlignment="1">
      <alignment horizontal="center"/>
    </xf>
    <xf numFmtId="0" fontId="0" fillId="3" borderId="5" xfId="0" applyFill="1" applyBorder="1"/>
    <xf numFmtId="3" fontId="14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7" fillId="3" borderId="8" xfId="0" applyNumberFormat="1" applyFont="1" applyFill="1" applyBorder="1"/>
    <xf numFmtId="3" fontId="14" fillId="0" borderId="8" xfId="0" applyNumberFormat="1" applyFont="1" applyBorder="1"/>
    <xf numFmtId="3" fontId="14" fillId="0" borderId="0" xfId="0" applyNumberFormat="1" applyFont="1"/>
    <xf numFmtId="0" fontId="0" fillId="0" borderId="8" xfId="0" applyBorder="1"/>
    <xf numFmtId="0" fontId="27" fillId="3" borderId="8" xfId="0" applyFont="1" applyFill="1" applyBorder="1"/>
    <xf numFmtId="3" fontId="29" fillId="0" borderId="8" xfId="0" applyNumberFormat="1" applyFont="1" applyBorder="1"/>
    <xf numFmtId="0" fontId="18" fillId="0" borderId="0" xfId="0" applyFont="1"/>
    <xf numFmtId="3" fontId="18" fillId="0" borderId="8" xfId="0" applyNumberFormat="1" applyFont="1" applyBorder="1"/>
    <xf numFmtId="3" fontId="18" fillId="10" borderId="8" xfId="0" applyNumberFormat="1" applyFont="1" applyFill="1" applyBorder="1"/>
    <xf numFmtId="0" fontId="29" fillId="3" borderId="7" xfId="0" applyFont="1" applyFill="1" applyBorder="1"/>
    <xf numFmtId="0" fontId="32" fillId="3" borderId="8" xfId="0" applyFont="1" applyFill="1" applyBorder="1"/>
    <xf numFmtId="3" fontId="14" fillId="2" borderId="8" xfId="0" applyNumberFormat="1" applyFont="1" applyFill="1" applyBorder="1"/>
    <xf numFmtId="3" fontId="0" fillId="2" borderId="8" xfId="0" applyNumberFormat="1" applyFill="1" applyBorder="1"/>
    <xf numFmtId="3" fontId="14" fillId="3" borderId="8" xfId="0" applyNumberFormat="1" applyFont="1" applyFill="1" applyBorder="1"/>
    <xf numFmtId="3" fontId="33" fillId="3" borderId="8" xfId="0" applyNumberFormat="1" applyFont="1" applyFill="1" applyBorder="1"/>
    <xf numFmtId="3" fontId="14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7" fillId="3" borderId="5" xfId="0" applyNumberFormat="1" applyFont="1" applyFill="1" applyBorder="1"/>
    <xf numFmtId="3" fontId="33" fillId="3" borderId="5" xfId="0" applyNumberFormat="1" applyFont="1" applyFill="1" applyBorder="1"/>
    <xf numFmtId="3" fontId="0" fillId="13" borderId="8" xfId="0" applyNumberFormat="1" applyFill="1" applyBorder="1"/>
    <xf numFmtId="0" fontId="14" fillId="0" borderId="6" xfId="0" applyFont="1" applyBorder="1"/>
    <xf numFmtId="3" fontId="18" fillId="2" borderId="8" xfId="0" applyNumberFormat="1" applyFont="1" applyFill="1" applyBorder="1"/>
    <xf numFmtId="0" fontId="33" fillId="0" borderId="0" xfId="0" applyFont="1"/>
    <xf numFmtId="0" fontId="34" fillId="0" borderId="1" xfId="1" applyFont="1" applyBorder="1" applyAlignment="1">
      <alignment wrapText="1"/>
    </xf>
    <xf numFmtId="0" fontId="12" fillId="0" borderId="1" xfId="1" applyBorder="1" applyAlignment="1">
      <alignment horizontal="center"/>
    </xf>
    <xf numFmtId="0" fontId="34" fillId="0" borderId="1" xfId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0" fontId="12" fillId="0" borderId="0" xfId="1" applyAlignment="1">
      <alignment wrapText="1"/>
    </xf>
    <xf numFmtId="0" fontId="12" fillId="0" borderId="3" xfId="1" applyBorder="1" applyAlignment="1">
      <alignment horizontal="center"/>
    </xf>
    <xf numFmtId="0" fontId="12" fillId="0" borderId="0" xfId="1" applyAlignment="1">
      <alignment horizontal="center"/>
    </xf>
    <xf numFmtId="0" fontId="12" fillId="0" borderId="17" xfId="1" applyBorder="1" applyAlignment="1">
      <alignment horizontal="center"/>
    </xf>
    <xf numFmtId="164" fontId="12" fillId="0" borderId="3" xfId="2" applyNumberFormat="1" applyFont="1" applyBorder="1" applyAlignment="1">
      <alignment horizontal="center"/>
    </xf>
    <xf numFmtId="0" fontId="12" fillId="0" borderId="1" xfId="1" applyBorder="1" applyAlignment="1">
      <alignment wrapText="1"/>
    </xf>
    <xf numFmtId="0" fontId="12" fillId="0" borderId="5" xfId="1" applyBorder="1" applyAlignment="1">
      <alignment horizontal="center"/>
    </xf>
    <xf numFmtId="0" fontId="12" fillId="0" borderId="14" xfId="1" applyBorder="1" applyAlignment="1">
      <alignment horizontal="center"/>
    </xf>
    <xf numFmtId="164" fontId="12" fillId="0" borderId="5" xfId="2" applyNumberFormat="1" applyFont="1" applyBorder="1" applyAlignment="1">
      <alignment horizontal="center"/>
    </xf>
    <xf numFmtId="0" fontId="12" fillId="13" borderId="7" xfId="1" applyFill="1" applyBorder="1" applyAlignment="1">
      <alignment wrapText="1"/>
    </xf>
    <xf numFmtId="0" fontId="12" fillId="0" borderId="8" xfId="1" applyBorder="1" applyAlignment="1">
      <alignment horizontal="center"/>
    </xf>
    <xf numFmtId="0" fontId="12" fillId="0" borderId="7" xfId="1" applyBorder="1" applyAlignment="1">
      <alignment wrapText="1"/>
    </xf>
    <xf numFmtId="2" fontId="12" fillId="0" borderId="1" xfId="1" applyNumberFormat="1" applyBorder="1" applyAlignment="1">
      <alignment wrapText="1"/>
    </xf>
    <xf numFmtId="2" fontId="12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12" fillId="0" borderId="8" xfId="1" applyBorder="1"/>
    <xf numFmtId="3" fontId="34" fillId="8" borderId="5" xfId="1" applyNumberFormat="1" applyFont="1" applyFill="1" applyBorder="1" applyAlignment="1">
      <alignment horizontal="center"/>
    </xf>
    <xf numFmtId="164" fontId="34" fillId="8" borderId="5" xfId="2" applyNumberFormat="1" applyFont="1" applyFill="1" applyBorder="1" applyAlignment="1">
      <alignment horizontal="center"/>
    </xf>
    <xf numFmtId="0" fontId="34" fillId="0" borderId="1" xfId="1" applyFont="1" applyBorder="1"/>
    <xf numFmtId="0" fontId="12" fillId="0" borderId="0" xfId="1"/>
    <xf numFmtId="0" fontId="12" fillId="0" borderId="8" xfId="1" applyBorder="1" applyAlignment="1">
      <alignment vertical="center"/>
    </xf>
    <xf numFmtId="0" fontId="34" fillId="0" borderId="8" xfId="1" applyFont="1" applyBorder="1"/>
    <xf numFmtId="3" fontId="34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1" xfId="1" applyBorder="1"/>
    <xf numFmtId="0" fontId="34" fillId="0" borderId="8" xfId="1" applyFont="1" applyBorder="1" applyAlignment="1">
      <alignment horizontal="left"/>
    </xf>
    <xf numFmtId="0" fontId="34" fillId="0" borderId="3" xfId="1" applyFont="1" applyBorder="1" applyAlignment="1">
      <alignment horizontal="center"/>
    </xf>
    <xf numFmtId="0" fontId="12" fillId="0" borderId="7" xfId="1" applyBorder="1" applyAlignment="1">
      <alignment horizontal="left" vertical="center" wrapText="1"/>
    </xf>
    <xf numFmtId="0" fontId="12" fillId="0" borderId="7" xfId="1" applyBorder="1"/>
    <xf numFmtId="3" fontId="34" fillId="8" borderId="5" xfId="1" applyNumberFormat="1" applyFont="1" applyFill="1" applyBorder="1"/>
    <xf numFmtId="0" fontId="20" fillId="0" borderId="0" xfId="0" applyFont="1"/>
    <xf numFmtId="0" fontId="36" fillId="0" borderId="0" xfId="0" applyFont="1" applyAlignment="1">
      <alignment wrapText="1"/>
    </xf>
    <xf numFmtId="0" fontId="12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2" fillId="0" borderId="3" xfId="1" applyBorder="1"/>
    <xf numFmtId="0" fontId="12" fillId="0" borderId="17" xfId="1" applyBorder="1"/>
    <xf numFmtId="0" fontId="12" fillId="0" borderId="8" xfId="1" applyBorder="1" applyAlignment="1">
      <alignment horizontal="left"/>
    </xf>
    <xf numFmtId="0" fontId="12" fillId="0" borderId="17" xfId="1" applyBorder="1" applyAlignment="1">
      <alignment wrapText="1"/>
    </xf>
    <xf numFmtId="0" fontId="12" fillId="0" borderId="8" xfId="1" applyBorder="1" applyAlignment="1">
      <alignment wrapText="1"/>
    </xf>
    <xf numFmtId="0" fontId="12" fillId="0" borderId="2" xfId="1" applyBorder="1"/>
    <xf numFmtId="164" fontId="12" fillId="0" borderId="8" xfId="2" applyNumberFormat="1" applyFont="1" applyBorder="1"/>
    <xf numFmtId="164" fontId="12" fillId="0" borderId="13" xfId="2" applyNumberFormat="1" applyFont="1" applyBorder="1"/>
    <xf numFmtId="164" fontId="12" fillId="0" borderId="5" xfId="2" applyNumberFormat="1" applyFont="1" applyBorder="1"/>
    <xf numFmtId="164" fontId="0" fillId="0" borderId="8" xfId="2" applyNumberFormat="1" applyFont="1" applyBorder="1"/>
    <xf numFmtId="164" fontId="12" fillId="0" borderId="14" xfId="2" applyNumberFormat="1" applyFont="1" applyBorder="1"/>
    <xf numFmtId="164" fontId="12" fillId="0" borderId="0" xfId="2" applyNumberFormat="1" applyFont="1"/>
    <xf numFmtId="164" fontId="12" fillId="0" borderId="3" xfId="2" applyNumberFormat="1" applyFont="1" applyBorder="1"/>
    <xf numFmtId="164" fontId="34" fillId="8" borderId="5" xfId="2" applyNumberFormat="1" applyFont="1" applyFill="1" applyBorder="1"/>
    <xf numFmtId="43" fontId="12" fillId="0" borderId="8" xfId="2" applyFont="1" applyBorder="1"/>
    <xf numFmtId="164" fontId="12" fillId="0" borderId="1" xfId="2" applyNumberFormat="1" applyFont="1" applyBorder="1"/>
    <xf numFmtId="164" fontId="34" fillId="0" borderId="1" xfId="2" applyNumberFormat="1" applyFont="1" applyBorder="1"/>
    <xf numFmtId="164" fontId="12" fillId="0" borderId="17" xfId="2" applyNumberFormat="1" applyFont="1" applyBorder="1"/>
    <xf numFmtId="164" fontId="12" fillId="0" borderId="8" xfId="2" applyNumberFormat="1" applyFont="1" applyFill="1" applyBorder="1"/>
    <xf numFmtId="164" fontId="12" fillId="0" borderId="5" xfId="2" applyNumberFormat="1" applyFont="1" applyFill="1" applyBorder="1"/>
    <xf numFmtId="43" fontId="12" fillId="0" borderId="5" xfId="2" applyFont="1" applyBorder="1"/>
    <xf numFmtId="43" fontId="12" fillId="0" borderId="14" xfId="2" applyFont="1" applyBorder="1"/>
    <xf numFmtId="43" fontId="12" fillId="0" borderId="13" xfId="2" applyFont="1" applyBorder="1"/>
    <xf numFmtId="43" fontId="34" fillId="8" borderId="5" xfId="2" applyFont="1" applyFill="1" applyBorder="1"/>
    <xf numFmtId="43" fontId="34" fillId="0" borderId="5" xfId="2" applyFont="1" applyBorder="1"/>
    <xf numFmtId="164" fontId="35" fillId="0" borderId="8" xfId="2" applyNumberFormat="1" applyFont="1" applyBorder="1"/>
    <xf numFmtId="164" fontId="37" fillId="0" borderId="0" xfId="2" applyNumberFormat="1" applyFont="1" applyAlignment="1">
      <alignment horizontal="center"/>
    </xf>
    <xf numFmtId="43" fontId="12" fillId="0" borderId="0" xfId="2" applyFont="1"/>
    <xf numFmtId="43" fontId="12" fillId="0" borderId="3" xfId="2" applyFont="1" applyBorder="1"/>
    <xf numFmtId="43" fontId="0" fillId="0" borderId="0" xfId="2" applyFont="1"/>
    <xf numFmtId="0" fontId="11" fillId="0" borderId="8" xfId="0" applyFont="1" applyBorder="1"/>
    <xf numFmtId="0" fontId="37" fillId="0" borderId="0" xfId="0" applyFont="1"/>
    <xf numFmtId="164" fontId="37" fillId="0" borderId="0" xfId="2" applyNumberFormat="1" applyFont="1"/>
    <xf numFmtId="0" fontId="41" fillId="0" borderId="0" xfId="0" applyFont="1"/>
    <xf numFmtId="164" fontId="42" fillId="0" borderId="0" xfId="2" applyNumberFormat="1" applyFont="1" applyAlignment="1">
      <alignment horizontal="center"/>
    </xf>
    <xf numFmtId="0" fontId="43" fillId="0" borderId="0" xfId="0" applyFont="1"/>
    <xf numFmtId="164" fontId="44" fillId="0" borderId="0" xfId="2" applyNumberFormat="1" applyFont="1" applyAlignment="1">
      <alignment horizontal="center"/>
    </xf>
    <xf numFmtId="0" fontId="45" fillId="0" borderId="0" xfId="0" applyFont="1" applyAlignment="1">
      <alignment wrapText="1"/>
    </xf>
    <xf numFmtId="0" fontId="45" fillId="0" borderId="0" xfId="0" applyFont="1"/>
    <xf numFmtId="0" fontId="46" fillId="0" borderId="0" xfId="0" applyFont="1" applyAlignment="1">
      <alignment wrapText="1"/>
    </xf>
    <xf numFmtId="164" fontId="46" fillId="0" borderId="0" xfId="2" applyNumberFormat="1" applyFont="1" applyFill="1" applyBorder="1" applyAlignment="1">
      <alignment horizontal="center"/>
    </xf>
    <xf numFmtId="164" fontId="39" fillId="0" borderId="0" xfId="2" applyNumberFormat="1" applyFont="1"/>
    <xf numFmtId="0" fontId="39" fillId="0" borderId="0" xfId="0" applyFont="1"/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64" fontId="39" fillId="0" borderId="0" xfId="2" applyNumberFormat="1" applyFont="1" applyAlignment="1">
      <alignment horizontal="center"/>
    </xf>
    <xf numFmtId="0" fontId="48" fillId="2" borderId="2" xfId="0" applyFont="1" applyFill="1" applyBorder="1" applyAlignment="1">
      <alignment wrapText="1"/>
    </xf>
    <xf numFmtId="0" fontId="39" fillId="0" borderId="4" xfId="0" applyFont="1" applyBorder="1" applyAlignment="1">
      <alignment wrapText="1"/>
    </xf>
    <xf numFmtId="0" fontId="50" fillId="0" borderId="2" xfId="0" applyFont="1" applyBorder="1" applyAlignment="1">
      <alignment wrapText="1"/>
    </xf>
    <xf numFmtId="164" fontId="46" fillId="4" borderId="8" xfId="2" applyNumberFormat="1" applyFont="1" applyFill="1" applyBorder="1" applyAlignment="1">
      <alignment horizontal="center"/>
    </xf>
    <xf numFmtId="164" fontId="39" fillId="0" borderId="5" xfId="2" applyNumberFormat="1" applyFont="1" applyBorder="1" applyAlignment="1">
      <alignment horizontal="center" vertical="center" wrapText="1"/>
    </xf>
    <xf numFmtId="164" fontId="51" fillId="0" borderId="5" xfId="2" applyNumberFormat="1" applyFont="1" applyBorder="1" applyAlignment="1">
      <alignment horizontal="center" vertical="center"/>
    </xf>
    <xf numFmtId="164" fontId="49" fillId="0" borderId="4" xfId="2" applyNumberFormat="1" applyFont="1" applyBorder="1" applyAlignment="1">
      <alignment horizontal="center" vertical="center" wrapText="1"/>
    </xf>
    <xf numFmtId="164" fontId="46" fillId="5" borderId="8" xfId="2" applyNumberFormat="1" applyFont="1" applyFill="1" applyBorder="1" applyAlignment="1">
      <alignment horizontal="center"/>
    </xf>
    <xf numFmtId="164" fontId="50" fillId="2" borderId="8" xfId="2" applyNumberFormat="1" applyFont="1" applyFill="1" applyBorder="1" applyAlignment="1">
      <alignment horizontal="center"/>
    </xf>
    <xf numFmtId="164" fontId="50" fillId="2" borderId="8" xfId="2" applyNumberFormat="1" applyFont="1" applyFill="1" applyBorder="1" applyAlignment="1">
      <alignment horizontal="center" vertical="center"/>
    </xf>
    <xf numFmtId="164" fontId="42" fillId="2" borderId="8" xfId="2" applyNumberFormat="1" applyFont="1" applyFill="1" applyBorder="1" applyAlignment="1">
      <alignment horizontal="center"/>
    </xf>
    <xf numFmtId="164" fontId="46" fillId="0" borderId="8" xfId="2" applyNumberFormat="1" applyFont="1" applyBorder="1" applyAlignment="1">
      <alignment horizontal="center"/>
    </xf>
    <xf numFmtId="164" fontId="46" fillId="0" borderId="4" xfId="2" applyNumberFormat="1" applyFont="1" applyBorder="1" applyAlignment="1">
      <alignment horizontal="center"/>
    </xf>
    <xf numFmtId="164" fontId="46" fillId="7" borderId="8" xfId="2" applyNumberFormat="1" applyFont="1" applyFill="1" applyBorder="1" applyAlignment="1">
      <alignment horizontal="center"/>
    </xf>
    <xf numFmtId="164" fontId="46" fillId="4" borderId="3" xfId="2" applyNumberFormat="1" applyFont="1" applyFill="1" applyBorder="1" applyAlignment="1">
      <alignment horizontal="center"/>
    </xf>
    <xf numFmtId="164" fontId="46" fillId="5" borderId="3" xfId="2" applyNumberFormat="1" applyFont="1" applyFill="1" applyBorder="1" applyAlignment="1">
      <alignment horizontal="center"/>
    </xf>
    <xf numFmtId="164" fontId="46" fillId="0" borderId="21" xfId="2" applyNumberFormat="1" applyFont="1" applyBorder="1" applyAlignment="1">
      <alignment horizontal="center"/>
    </xf>
    <xf numFmtId="0" fontId="50" fillId="0" borderId="8" xfId="0" applyFont="1" applyBorder="1" applyAlignment="1">
      <alignment wrapText="1"/>
    </xf>
    <xf numFmtId="164" fontId="46" fillId="4" borderId="8" xfId="2" applyNumberFormat="1" applyFont="1" applyFill="1" applyBorder="1" applyAlignment="1">
      <alignment horizontal="center" vertical="center"/>
    </xf>
    <xf numFmtId="164" fontId="46" fillId="5" borderId="8" xfId="2" applyNumberFormat="1" applyFont="1" applyFill="1" applyBorder="1" applyAlignment="1">
      <alignment vertical="center"/>
    </xf>
    <xf numFmtId="164" fontId="50" fillId="0" borderId="8" xfId="2" applyNumberFormat="1" applyFont="1" applyBorder="1" applyAlignment="1">
      <alignment horizontal="center" vertical="center"/>
    </xf>
    <xf numFmtId="164" fontId="42" fillId="0" borderId="8" xfId="2" applyNumberFormat="1" applyFont="1" applyBorder="1" applyAlignment="1">
      <alignment vertical="center"/>
    </xf>
    <xf numFmtId="164" fontId="46" fillId="0" borderId="8" xfId="2" applyNumberFormat="1" applyFont="1" applyBorder="1" applyAlignment="1">
      <alignment horizontal="center" vertical="center"/>
    </xf>
    <xf numFmtId="164" fontId="46" fillId="0" borderId="8" xfId="2" applyNumberFormat="1" applyFont="1" applyBorder="1" applyAlignment="1">
      <alignment vertical="center"/>
    </xf>
    <xf numFmtId="0" fontId="40" fillId="0" borderId="8" xfId="1" applyFont="1" applyBorder="1"/>
    <xf numFmtId="164" fontId="39" fillId="0" borderId="8" xfId="2" applyNumberFormat="1" applyFont="1" applyBorder="1" applyAlignment="1">
      <alignment horizontal="center"/>
    </xf>
    <xf numFmtId="43" fontId="40" fillId="0" borderId="8" xfId="2" applyFont="1" applyBorder="1"/>
    <xf numFmtId="0" fontId="40" fillId="16" borderId="12" xfId="1" applyFont="1" applyFill="1" applyBorder="1"/>
    <xf numFmtId="164" fontId="39" fillId="16" borderId="10" xfId="2" applyNumberFormat="1" applyFont="1" applyFill="1" applyBorder="1" applyAlignment="1">
      <alignment horizontal="center"/>
    </xf>
    <xf numFmtId="164" fontId="40" fillId="16" borderId="5" xfId="2" applyNumberFormat="1" applyFont="1" applyFill="1" applyBorder="1"/>
    <xf numFmtId="164" fontId="46" fillId="0" borderId="5" xfId="2" applyNumberFormat="1" applyFont="1" applyBorder="1" applyAlignment="1">
      <alignment horizontal="center"/>
    </xf>
    <xf numFmtId="43" fontId="40" fillId="0" borderId="4" xfId="2" applyFont="1" applyBorder="1"/>
    <xf numFmtId="0" fontId="46" fillId="0" borderId="1" xfId="0" applyFont="1" applyBorder="1" applyAlignment="1">
      <alignment horizontal="left" wrapText="1"/>
    </xf>
    <xf numFmtId="164" fontId="46" fillId="4" borderId="5" xfId="2" applyNumberFormat="1" applyFont="1" applyFill="1" applyBorder="1" applyAlignment="1">
      <alignment horizontal="center"/>
    </xf>
    <xf numFmtId="164" fontId="46" fillId="5" borderId="5" xfId="2" applyNumberFormat="1" applyFont="1" applyFill="1" applyBorder="1" applyAlignment="1">
      <alignment horizontal="center"/>
    </xf>
    <xf numFmtId="164" fontId="46" fillId="2" borderId="15" xfId="2" applyNumberFormat="1" applyFont="1" applyFill="1" applyBorder="1" applyAlignment="1">
      <alignment horizontal="center"/>
    </xf>
    <xf numFmtId="164" fontId="46" fillId="0" borderId="15" xfId="2" applyNumberFormat="1" applyFont="1" applyBorder="1" applyAlignment="1">
      <alignment horizontal="center"/>
    </xf>
    <xf numFmtId="164" fontId="46" fillId="0" borderId="19" xfId="2" applyNumberFormat="1" applyFont="1" applyBorder="1" applyAlignment="1">
      <alignment horizontal="center"/>
    </xf>
    <xf numFmtId="164" fontId="46" fillId="7" borderId="15" xfId="2" applyNumberFormat="1" applyFont="1" applyFill="1" applyBorder="1" applyAlignment="1">
      <alignment horizontal="center"/>
    </xf>
    <xf numFmtId="3" fontId="39" fillId="0" borderId="0" xfId="0" applyNumberFormat="1" applyFont="1"/>
    <xf numFmtId="164" fontId="46" fillId="0" borderId="0" xfId="2" applyNumberFormat="1" applyFont="1" applyAlignment="1">
      <alignment horizontal="center"/>
    </xf>
    <xf numFmtId="0" fontId="48" fillId="9" borderId="8" xfId="0" applyFont="1" applyFill="1" applyBorder="1" applyAlignment="1">
      <alignment wrapText="1"/>
    </xf>
    <xf numFmtId="164" fontId="46" fillId="0" borderId="7" xfId="2" applyNumberFormat="1" applyFont="1" applyBorder="1" applyAlignment="1">
      <alignment horizontal="center"/>
    </xf>
    <xf numFmtId="164" fontId="46" fillId="0" borderId="1" xfId="2" applyNumberFormat="1" applyFont="1" applyBorder="1" applyAlignment="1">
      <alignment horizontal="center"/>
    </xf>
    <xf numFmtId="164" fontId="52" fillId="0" borderId="1" xfId="2" applyNumberFormat="1" applyFont="1" applyBorder="1" applyAlignment="1">
      <alignment horizontal="center"/>
    </xf>
    <xf numFmtId="164" fontId="46" fillId="8" borderId="8" xfId="2" applyNumberFormat="1" applyFont="1" applyFill="1" applyBorder="1" applyAlignment="1">
      <alignment horizontal="center" vertical="center" wrapText="1"/>
    </xf>
    <xf numFmtId="0" fontId="39" fillId="0" borderId="6" xfId="0" applyFont="1" applyBorder="1" applyAlignment="1">
      <alignment wrapText="1"/>
    </xf>
    <xf numFmtId="164" fontId="50" fillId="9" borderId="8" xfId="2" applyNumberFormat="1" applyFont="1" applyFill="1" applyBorder="1" applyAlignment="1">
      <alignment horizontal="center"/>
    </xf>
    <xf numFmtId="164" fontId="46" fillId="8" borderId="8" xfId="2" applyNumberFormat="1" applyFont="1" applyFill="1" applyBorder="1" applyAlignment="1">
      <alignment horizontal="center"/>
    </xf>
    <xf numFmtId="164" fontId="50" fillId="9" borderId="5" xfId="2" applyNumberFormat="1" applyFont="1" applyFill="1" applyBorder="1" applyAlignment="1">
      <alignment horizontal="center"/>
    </xf>
    <xf numFmtId="0" fontId="39" fillId="0" borderId="2" xfId="0" applyFont="1" applyBorder="1" applyAlignment="1">
      <alignment wrapText="1"/>
    </xf>
    <xf numFmtId="164" fontId="50" fillId="9" borderId="3" xfId="2" applyNumberFormat="1" applyFont="1" applyFill="1" applyBorder="1" applyAlignment="1">
      <alignment horizontal="center"/>
    </xf>
    <xf numFmtId="0" fontId="49" fillId="0" borderId="0" xfId="0" applyFont="1"/>
    <xf numFmtId="164" fontId="46" fillId="4" borderId="10" xfId="2" applyNumberFormat="1" applyFont="1" applyFill="1" applyBorder="1" applyAlignment="1">
      <alignment horizontal="center"/>
    </xf>
    <xf numFmtId="164" fontId="46" fillId="5" borderId="10" xfId="2" applyNumberFormat="1" applyFont="1" applyFill="1" applyBorder="1" applyAlignment="1">
      <alignment horizontal="center"/>
    </xf>
    <xf numFmtId="164" fontId="50" fillId="9" borderId="10" xfId="2" applyNumberFormat="1" applyFont="1" applyFill="1" applyBorder="1" applyAlignment="1">
      <alignment horizontal="center"/>
    </xf>
    <xf numFmtId="164" fontId="46" fillId="0" borderId="10" xfId="2" applyNumberFormat="1" applyFont="1" applyBorder="1" applyAlignment="1">
      <alignment horizontal="center"/>
    </xf>
    <xf numFmtId="164" fontId="39" fillId="0" borderId="0" xfId="2" applyNumberFormat="1" applyFont="1" applyBorder="1" applyAlignment="1">
      <alignment horizontal="center"/>
    </xf>
    <xf numFmtId="43" fontId="40" fillId="0" borderId="0" xfId="2" applyFont="1" applyBorder="1"/>
    <xf numFmtId="164" fontId="46" fillId="0" borderId="0" xfId="2" applyNumberFormat="1" applyFont="1" applyBorder="1" applyAlignment="1">
      <alignment horizontal="center"/>
    </xf>
    <xf numFmtId="0" fontId="40" fillId="0" borderId="0" xfId="1" applyFont="1"/>
    <xf numFmtId="164" fontId="45" fillId="17" borderId="0" xfId="2" applyNumberFormat="1" applyFont="1" applyFill="1" applyAlignment="1">
      <alignment horizontal="center"/>
    </xf>
    <xf numFmtId="164" fontId="45" fillId="17" borderId="0" xfId="2" applyNumberFormat="1" applyFont="1" applyFill="1"/>
    <xf numFmtId="164" fontId="45" fillId="18" borderId="0" xfId="2" applyNumberFormat="1" applyFont="1" applyFill="1" applyAlignment="1">
      <alignment horizontal="center"/>
    </xf>
    <xf numFmtId="0" fontId="39" fillId="0" borderId="0" xfId="0" applyFont="1" applyAlignment="1">
      <alignment wrapText="1"/>
    </xf>
    <xf numFmtId="164" fontId="38" fillId="0" borderId="0" xfId="2" applyNumberFormat="1" applyFont="1" applyFill="1" applyBorder="1" applyAlignment="1">
      <alignment horizontal="center"/>
    </xf>
    <xf numFmtId="0" fontId="53" fillId="0" borderId="0" xfId="1" applyFont="1" applyAlignment="1">
      <alignment vertical="center"/>
    </xf>
    <xf numFmtId="164" fontId="39" fillId="0" borderId="0" xfId="2" applyNumberFormat="1" applyFont="1" applyBorder="1" applyAlignment="1">
      <alignment horizontal="center" vertical="center"/>
    </xf>
    <xf numFmtId="164" fontId="54" fillId="0" borderId="0" xfId="2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164" fontId="46" fillId="17" borderId="5" xfId="2" applyNumberFormat="1" applyFont="1" applyFill="1" applyBorder="1" applyAlignment="1">
      <alignment horizontal="center"/>
    </xf>
    <xf numFmtId="0" fontId="46" fillId="0" borderId="0" xfId="0" applyFont="1" applyAlignment="1">
      <alignment horizontal="left" wrapText="1"/>
    </xf>
    <xf numFmtId="164" fontId="46" fillId="0" borderId="8" xfId="2" applyNumberFormat="1" applyFont="1" applyFill="1" applyBorder="1" applyAlignment="1">
      <alignment horizontal="center"/>
    </xf>
    <xf numFmtId="0" fontId="46" fillId="0" borderId="8" xfId="0" applyFont="1" applyBorder="1" applyAlignment="1">
      <alignment wrapText="1"/>
    </xf>
    <xf numFmtId="0" fontId="39" fillId="0" borderId="8" xfId="0" applyFont="1" applyBorder="1" applyAlignment="1">
      <alignment wrapText="1"/>
    </xf>
    <xf numFmtId="0" fontId="46" fillId="17" borderId="1" xfId="0" applyFont="1" applyFill="1" applyBorder="1" applyAlignment="1">
      <alignment horizontal="left" wrapText="1"/>
    </xf>
    <xf numFmtId="0" fontId="39" fillId="0" borderId="11" xfId="0" applyFont="1" applyBorder="1" applyAlignment="1">
      <alignment wrapText="1"/>
    </xf>
    <xf numFmtId="0" fontId="46" fillId="17" borderId="5" xfId="0" applyFont="1" applyFill="1" applyBorder="1" applyAlignment="1">
      <alignment horizontal="left" wrapText="1"/>
    </xf>
    <xf numFmtId="164" fontId="46" fillId="0" borderId="10" xfId="2" applyNumberFormat="1" applyFont="1" applyFill="1" applyBorder="1" applyAlignment="1">
      <alignment horizontal="center"/>
    </xf>
    <xf numFmtId="0" fontId="55" fillId="0" borderId="0" xfId="0" applyFont="1" applyAlignment="1">
      <alignment horizontal="right" wrapText="1"/>
    </xf>
    <xf numFmtId="164" fontId="55" fillId="0" borderId="0" xfId="2" applyNumberFormat="1" applyFont="1"/>
    <xf numFmtId="164" fontId="34" fillId="8" borderId="14" xfId="1" applyNumberFormat="1" applyFont="1" applyFill="1" applyBorder="1"/>
    <xf numFmtId="43" fontId="34" fillId="8" borderId="8" xfId="2" applyFont="1" applyFill="1" applyBorder="1"/>
    <xf numFmtId="164" fontId="56" fillId="0" borderId="1" xfId="2" applyNumberFormat="1" applyFont="1" applyBorder="1" applyAlignment="1">
      <alignment horizontal="center" vertical="center"/>
    </xf>
    <xf numFmtId="164" fontId="12" fillId="16" borderId="17" xfId="2" applyNumberFormat="1" applyFont="1" applyFill="1" applyBorder="1"/>
    <xf numFmtId="0" fontId="12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6" fillId="4" borderId="3" xfId="2" applyNumberFormat="1" applyFont="1" applyFill="1" applyBorder="1"/>
    <xf numFmtId="164" fontId="46" fillId="5" borderId="3" xfId="2" applyNumberFormat="1" applyFont="1" applyFill="1" applyBorder="1" applyAlignment="1">
      <alignment vertical="center"/>
    </xf>
    <xf numFmtId="164" fontId="46" fillId="0" borderId="3" xfId="2" applyNumberFormat="1" applyFont="1" applyBorder="1" applyAlignment="1">
      <alignment vertical="center"/>
    </xf>
    <xf numFmtId="164" fontId="49" fillId="0" borderId="8" xfId="2" applyNumberFormat="1" applyFont="1" applyBorder="1" applyAlignment="1">
      <alignment horizontal="center" vertical="center" wrapText="1"/>
    </xf>
    <xf numFmtId="164" fontId="49" fillId="0" borderId="8" xfId="2" applyNumberFormat="1" applyFont="1" applyBorder="1" applyAlignment="1">
      <alignment horizontal="center" vertical="center"/>
    </xf>
    <xf numFmtId="164" fontId="49" fillId="12" borderId="8" xfId="2" applyNumberFormat="1" applyFont="1" applyFill="1" applyBorder="1" applyAlignment="1">
      <alignment horizontal="center" vertical="center" wrapText="1"/>
    </xf>
    <xf numFmtId="164" fontId="12" fillId="0" borderId="8" xfId="2" applyNumberFormat="1" applyFont="1" applyBorder="1" applyAlignment="1">
      <alignment horizontal="center"/>
    </xf>
    <xf numFmtId="2" fontId="12" fillId="0" borderId="8" xfId="1" applyNumberFormat="1" applyBorder="1"/>
    <xf numFmtId="0" fontId="12" fillId="0" borderId="8" xfId="1" applyBorder="1" applyAlignment="1">
      <alignment horizontal="left" wrapText="1"/>
    </xf>
    <xf numFmtId="2" fontId="12" fillId="0" borderId="8" xfId="1" applyNumberFormat="1" applyBorder="1" applyAlignment="1">
      <alignment wrapText="1"/>
    </xf>
    <xf numFmtId="164" fontId="46" fillId="16" borderId="4" xfId="2" applyNumberFormat="1" applyFont="1" applyFill="1" applyBorder="1" applyAlignment="1">
      <alignment horizontal="center"/>
    </xf>
    <xf numFmtId="164" fontId="46" fillId="16" borderId="11" xfId="2" applyNumberFormat="1" applyFont="1" applyFill="1" applyBorder="1" applyAlignment="1">
      <alignment horizontal="center"/>
    </xf>
    <xf numFmtId="164" fontId="46" fillId="16" borderId="10" xfId="2" applyNumberFormat="1" applyFont="1" applyFill="1" applyBorder="1" applyAlignment="1">
      <alignment horizontal="center"/>
    </xf>
    <xf numFmtId="164" fontId="46" fillId="16" borderId="8" xfId="2" applyNumberFormat="1" applyFont="1" applyFill="1" applyBorder="1" applyAlignment="1">
      <alignment horizontal="center"/>
    </xf>
    <xf numFmtId="164" fontId="50" fillId="19" borderId="8" xfId="2" applyNumberFormat="1" applyFont="1" applyFill="1" applyBorder="1" applyAlignment="1">
      <alignment horizontal="center"/>
    </xf>
    <xf numFmtId="164" fontId="50" fillId="19" borderId="5" xfId="2" applyNumberFormat="1" applyFont="1" applyFill="1" applyBorder="1" applyAlignment="1">
      <alignment horizontal="center"/>
    </xf>
    <xf numFmtId="164" fontId="42" fillId="19" borderId="5" xfId="2" applyNumberFormat="1" applyFont="1" applyFill="1" applyBorder="1" applyAlignment="1">
      <alignment horizontal="center"/>
    </xf>
    <xf numFmtId="164" fontId="50" fillId="19" borderId="10" xfId="2" applyNumberFormat="1" applyFont="1" applyFill="1" applyBorder="1" applyAlignment="1">
      <alignment horizontal="center"/>
    </xf>
    <xf numFmtId="164" fontId="12" fillId="20" borderId="8" xfId="2" applyNumberFormat="1" applyFont="1" applyFill="1" applyBorder="1"/>
    <xf numFmtId="164" fontId="12" fillId="20" borderId="13" xfId="2" applyNumberFormat="1" applyFont="1" applyFill="1" applyBorder="1"/>
    <xf numFmtId="164" fontId="12" fillId="20" borderId="5" xfId="2" applyNumberFormat="1" applyFont="1" applyFill="1" applyBorder="1"/>
    <xf numFmtId="164" fontId="12" fillId="20" borderId="14" xfId="2" applyNumberFormat="1" applyFont="1" applyFill="1" applyBorder="1"/>
    <xf numFmtId="0" fontId="57" fillId="0" borderId="1" xfId="1" applyFont="1" applyBorder="1"/>
    <xf numFmtId="0" fontId="57" fillId="0" borderId="1" xfId="1" applyFont="1" applyBorder="1" applyAlignment="1">
      <alignment horizontal="center"/>
    </xf>
    <xf numFmtId="0" fontId="58" fillId="0" borderId="1" xfId="1" applyFont="1" applyBorder="1"/>
    <xf numFmtId="0" fontId="58" fillId="0" borderId="0" xfId="1" applyFont="1"/>
    <xf numFmtId="0" fontId="59" fillId="0" borderId="0" xfId="0" applyFont="1"/>
    <xf numFmtId="0" fontId="58" fillId="0" borderId="17" xfId="1" applyFont="1" applyBorder="1" applyAlignment="1">
      <alignment horizontal="center"/>
    </xf>
    <xf numFmtId="0" fontId="58" fillId="0" borderId="3" xfId="1" applyFont="1" applyBorder="1" applyAlignment="1">
      <alignment horizontal="center"/>
    </xf>
    <xf numFmtId="0" fontId="58" fillId="0" borderId="8" xfId="1" applyFont="1" applyBorder="1" applyAlignment="1">
      <alignment wrapText="1"/>
    </xf>
    <xf numFmtId="164" fontId="59" fillId="0" borderId="8" xfId="2" applyNumberFormat="1" applyFont="1" applyBorder="1"/>
    <xf numFmtId="164" fontId="58" fillId="0" borderId="8" xfId="2" applyNumberFormat="1" applyFont="1" applyBorder="1"/>
    <xf numFmtId="0" fontId="58" fillId="0" borderId="7" xfId="1" applyFont="1" applyBorder="1"/>
    <xf numFmtId="3" fontId="57" fillId="8" borderId="5" xfId="1" applyNumberFormat="1" applyFont="1" applyFill="1" applyBorder="1"/>
    <xf numFmtId="0" fontId="59" fillId="0" borderId="0" xfId="0" applyFont="1" applyAlignment="1">
      <alignment horizontal="center"/>
    </xf>
    <xf numFmtId="3" fontId="59" fillId="0" borderId="0" xfId="0" applyNumberFormat="1" applyFont="1" applyAlignment="1">
      <alignment horizontal="center"/>
    </xf>
    <xf numFmtId="164" fontId="60" fillId="0" borderId="8" xfId="2" applyNumberFormat="1" applyFont="1" applyBorder="1"/>
    <xf numFmtId="164" fontId="12" fillId="0" borderId="5" xfId="2" applyNumberFormat="1" applyFont="1" applyFill="1" applyBorder="1" applyAlignment="1">
      <alignment horizontal="center"/>
    </xf>
    <xf numFmtId="164" fontId="12" fillId="0" borderId="14" xfId="2" applyNumberFormat="1" applyFont="1" applyFill="1" applyBorder="1"/>
    <xf numFmtId="43" fontId="12" fillId="17" borderId="8" xfId="2" applyFont="1" applyFill="1" applyBorder="1"/>
    <xf numFmtId="0" fontId="12" fillId="0" borderId="7" xfId="1" applyFont="1" applyBorder="1"/>
    <xf numFmtId="43" fontId="56" fillId="0" borderId="1" xfId="2" applyNumberFormat="1" applyFont="1" applyBorder="1" applyAlignment="1">
      <alignment horizontal="center" vertical="center"/>
    </xf>
    <xf numFmtId="0" fontId="61" fillId="0" borderId="8" xfId="1" applyFont="1" applyBorder="1"/>
    <xf numFmtId="43" fontId="46" fillId="0" borderId="1" xfId="0" applyNumberFormat="1" applyFont="1" applyBorder="1" applyAlignment="1">
      <alignment vertical="center" wrapText="1"/>
    </xf>
    <xf numFmtId="0" fontId="12" fillId="0" borderId="6" xfId="1" applyBorder="1" applyAlignment="1">
      <alignment wrapText="1"/>
    </xf>
    <xf numFmtId="0" fontId="12" fillId="0" borderId="1" xfId="1" applyFont="1" applyBorder="1"/>
    <xf numFmtId="0" fontId="12" fillId="0" borderId="0" xfId="1" applyBorder="1"/>
    <xf numFmtId="164" fontId="12" fillId="16" borderId="3" xfId="2" applyNumberFormat="1" applyFont="1" applyFill="1" applyBorder="1"/>
    <xf numFmtId="164" fontId="46" fillId="7" borderId="8" xfId="2" applyNumberFormat="1" applyFont="1" applyFill="1" applyBorder="1" applyAlignment="1">
      <alignment horizontal="center" vertical="center"/>
    </xf>
    <xf numFmtId="0" fontId="10" fillId="0" borderId="8" xfId="0" applyFont="1" applyBorder="1"/>
    <xf numFmtId="164" fontId="21" fillId="18" borderId="0" xfId="2" applyNumberFormat="1" applyFont="1" applyFill="1"/>
    <xf numFmtId="164" fontId="54" fillId="0" borderId="0" xfId="2" applyNumberFormat="1" applyFont="1" applyFill="1" applyBorder="1" applyAlignment="1">
      <alignment vertical="center"/>
    </xf>
    <xf numFmtId="164" fontId="21" fillId="0" borderId="0" xfId="2" applyNumberFormat="1" applyFont="1" applyAlignment="1">
      <alignment horizontal="center"/>
    </xf>
    <xf numFmtId="0" fontId="21" fillId="0" borderId="0" xfId="0" applyFont="1" applyAlignment="1">
      <alignment wrapText="1"/>
    </xf>
    <xf numFmtId="164" fontId="21" fillId="0" borderId="0" xfId="2" applyNumberFormat="1" applyFont="1"/>
    <xf numFmtId="0" fontId="21" fillId="0" borderId="0" xfId="0" applyFont="1"/>
    <xf numFmtId="164" fontId="22" fillId="0" borderId="0" xfId="2" applyNumberFormat="1" applyFont="1"/>
    <xf numFmtId="164" fontId="46" fillId="0" borderId="3" xfId="2" applyNumberFormat="1" applyFont="1" applyBorder="1" applyAlignment="1">
      <alignment horizontal="center"/>
    </xf>
    <xf numFmtId="164" fontId="46" fillId="16" borderId="21" xfId="2" applyNumberFormat="1" applyFont="1" applyFill="1" applyBorder="1" applyAlignment="1">
      <alignment horizontal="center"/>
    </xf>
    <xf numFmtId="164" fontId="46" fillId="16" borderId="3" xfId="2" applyNumberFormat="1" applyFont="1" applyFill="1" applyBorder="1" applyAlignment="1">
      <alignment horizontal="center"/>
    </xf>
    <xf numFmtId="0" fontId="62" fillId="14" borderId="8" xfId="1" applyFont="1" applyFill="1" applyBorder="1"/>
    <xf numFmtId="2" fontId="12" fillId="21" borderId="7" xfId="1" applyNumberFormat="1" applyFill="1" applyBorder="1" applyAlignment="1">
      <alignment wrapText="1"/>
    </xf>
    <xf numFmtId="2" fontId="12" fillId="22" borderId="7" xfId="1" applyNumberFormat="1" applyFill="1" applyBorder="1" applyAlignment="1">
      <alignment wrapText="1"/>
    </xf>
    <xf numFmtId="2" fontId="12" fillId="23" borderId="7" xfId="1" applyNumberFormat="1" applyFill="1" applyBorder="1" applyAlignment="1">
      <alignment wrapText="1"/>
    </xf>
    <xf numFmtId="2" fontId="12" fillId="24" borderId="7" xfId="1" applyNumberFormat="1" applyFill="1" applyBorder="1" applyAlignment="1">
      <alignment wrapText="1"/>
    </xf>
    <xf numFmtId="164" fontId="18" fillId="4" borderId="5" xfId="2" applyNumberFormat="1" applyFont="1" applyFill="1" applyBorder="1" applyAlignment="1">
      <alignment horizontal="center"/>
    </xf>
    <xf numFmtId="0" fontId="27" fillId="0" borderId="0" xfId="0" applyFont="1" applyAlignment="1">
      <alignment wrapText="1"/>
    </xf>
    <xf numFmtId="164" fontId="27" fillId="0" borderId="0" xfId="2" applyNumberFormat="1" applyFont="1" applyAlignment="1">
      <alignment horizontal="center"/>
    </xf>
    <xf numFmtId="164" fontId="27" fillId="0" borderId="0" xfId="2" applyNumberFormat="1" applyFont="1"/>
    <xf numFmtId="0" fontId="27" fillId="0" borderId="0" xfId="0" applyFont="1"/>
    <xf numFmtId="164" fontId="21" fillId="16" borderId="0" xfId="2" applyNumberFormat="1" applyFont="1" applyFill="1"/>
    <xf numFmtId="164" fontId="58" fillId="16" borderId="8" xfId="2" applyNumberFormat="1" applyFont="1" applyFill="1" applyBorder="1"/>
    <xf numFmtId="0" fontId="58" fillId="16" borderId="7" xfId="1" applyFont="1" applyFill="1" applyBorder="1"/>
    <xf numFmtId="0" fontId="40" fillId="0" borderId="16" xfId="1" applyFont="1" applyBorder="1"/>
    <xf numFmtId="164" fontId="39" fillId="0" borderId="3" xfId="2" applyNumberFormat="1" applyFont="1" applyBorder="1" applyAlignment="1">
      <alignment horizontal="center"/>
    </xf>
    <xf numFmtId="43" fontId="40" fillId="0" borderId="5" xfId="2" applyFont="1" applyBorder="1"/>
    <xf numFmtId="164" fontId="18" fillId="16" borderId="4" xfId="2" applyNumberFormat="1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21" fillId="23" borderId="0" xfId="0" applyFont="1" applyFill="1" applyAlignment="1">
      <alignment wrapText="1"/>
    </xf>
    <xf numFmtId="164" fontId="21" fillId="23" borderId="0" xfId="2" applyNumberFormat="1" applyFont="1" applyFill="1"/>
    <xf numFmtId="164" fontId="21" fillId="16" borderId="0" xfId="2" applyNumberFormat="1" applyFont="1" applyFill="1" applyAlignment="1">
      <alignment horizontal="center"/>
    </xf>
    <xf numFmtId="43" fontId="27" fillId="0" borderId="0" xfId="2" applyNumberFormat="1" applyFont="1"/>
    <xf numFmtId="0" fontId="45" fillId="0" borderId="0" xfId="0" applyFont="1" applyFill="1" applyAlignment="1">
      <alignment wrapText="1"/>
    </xf>
    <xf numFmtId="164" fontId="45" fillId="0" borderId="0" xfId="2" applyNumberFormat="1" applyFont="1" applyFill="1" applyAlignment="1">
      <alignment horizontal="center" vertical="center"/>
    </xf>
    <xf numFmtId="164" fontId="45" fillId="0" borderId="0" xfId="2" applyNumberFormat="1" applyFont="1" applyFill="1" applyAlignment="1">
      <alignment horizontal="center"/>
    </xf>
    <xf numFmtId="164" fontId="45" fillId="0" borderId="0" xfId="2" applyNumberFormat="1" applyFont="1" applyFill="1"/>
    <xf numFmtId="164" fontId="63" fillId="0" borderId="0" xfId="2" applyNumberFormat="1" applyFont="1" applyFill="1"/>
    <xf numFmtId="164" fontId="21" fillId="0" borderId="0" xfId="2" applyNumberFormat="1" applyFont="1" applyFill="1" applyAlignment="1">
      <alignment horizontal="center"/>
    </xf>
    <xf numFmtId="0" fontId="45" fillId="0" borderId="0" xfId="0" applyFont="1" applyFill="1"/>
    <xf numFmtId="164" fontId="45" fillId="25" borderId="0" xfId="2" applyNumberFormat="1" applyFont="1" applyFill="1" applyAlignment="1">
      <alignment horizontal="center"/>
    </xf>
    <xf numFmtId="164" fontId="45" fillId="25" borderId="0" xfId="2" applyNumberFormat="1" applyFont="1" applyFill="1"/>
    <xf numFmtId="164" fontId="21" fillId="25" borderId="0" xfId="2" applyNumberFormat="1" applyFont="1" applyFill="1"/>
    <xf numFmtId="164" fontId="63" fillId="0" borderId="0" xfId="2" applyNumberFormat="1" applyFont="1" applyAlignment="1">
      <alignment horizontal="left"/>
    </xf>
    <xf numFmtId="164" fontId="63" fillId="0" borderId="0" xfId="2" applyNumberFormat="1" applyFont="1"/>
    <xf numFmtId="164" fontId="64" fillId="0" borderId="0" xfId="2" applyNumberFormat="1" applyFont="1" applyAlignment="1">
      <alignment horizontal="left"/>
    </xf>
    <xf numFmtId="164" fontId="64" fillId="0" borderId="0" xfId="2" applyNumberFormat="1" applyFont="1"/>
    <xf numFmtId="0" fontId="8" fillId="0" borderId="6" xfId="0" applyFont="1" applyBorder="1" applyAlignment="1">
      <alignment wrapText="1"/>
    </xf>
    <xf numFmtId="164" fontId="21" fillId="17" borderId="0" xfId="2" applyNumberFormat="1" applyFont="1" applyFill="1"/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12" fillId="0" borderId="1" xfId="1" applyFont="1" applyFill="1" applyBorder="1"/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5" xfId="2" applyNumberFormat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9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11" borderId="4" xfId="0" applyFont="1" applyFill="1" applyBorder="1"/>
    <xf numFmtId="0" fontId="24" fillId="11" borderId="1" xfId="0" applyFont="1" applyFill="1" applyBorder="1"/>
    <xf numFmtId="0" fontId="24" fillId="11" borderId="14" xfId="0" applyFont="1" applyFill="1" applyBorder="1"/>
    <xf numFmtId="0" fontId="25" fillId="15" borderId="2" xfId="0" applyFont="1" applyFill="1" applyBorder="1"/>
    <xf numFmtId="0" fontId="26" fillId="15" borderId="16" xfId="0" applyFont="1" applyFill="1" applyBorder="1"/>
    <xf numFmtId="0" fontId="26" fillId="15" borderId="17" xfId="0" applyFont="1" applyFill="1" applyBorder="1"/>
    <xf numFmtId="0" fontId="24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8" fillId="0" borderId="19" xfId="0" applyFont="1" applyBorder="1"/>
    <xf numFmtId="0" fontId="20" fillId="0" borderId="18" xfId="0" applyFont="1" applyBorder="1"/>
    <xf numFmtId="0" fontId="20" fillId="0" borderId="20" xfId="0" applyFont="1" applyBorder="1"/>
    <xf numFmtId="0" fontId="16" fillId="0" borderId="0" xfId="0" applyFont="1"/>
    <xf numFmtId="0" fontId="25" fillId="11" borderId="2" xfId="0" applyFont="1" applyFill="1" applyBorder="1"/>
    <xf numFmtId="0" fontId="25" fillId="11" borderId="16" xfId="0" applyFont="1" applyFill="1" applyBorder="1"/>
    <xf numFmtId="0" fontId="25" fillId="11" borderId="16" xfId="0" applyFont="1" applyFill="1" applyBorder="1" applyAlignment="1">
      <alignment horizontal="center"/>
    </xf>
    <xf numFmtId="164" fontId="21" fillId="16" borderId="0" xfId="2" applyNumberFormat="1" applyFont="1" applyFill="1" applyAlignment="1">
      <alignment horizontal="center" vertical="center"/>
    </xf>
    <xf numFmtId="164" fontId="45" fillId="17" borderId="0" xfId="2" applyNumberFormat="1" applyFont="1" applyFill="1" applyAlignment="1">
      <alignment horizontal="center" vertical="center"/>
    </xf>
    <xf numFmtId="164" fontId="21" fillId="18" borderId="0" xfId="2" applyNumberFormat="1" applyFont="1" applyFill="1" applyAlignment="1">
      <alignment horizontal="center" vertical="center"/>
    </xf>
    <xf numFmtId="164" fontId="63" fillId="0" borderId="0" xfId="2" applyNumberFormat="1" applyFont="1" applyAlignment="1">
      <alignment horizontal="center" vertical="center"/>
    </xf>
    <xf numFmtId="164" fontId="21" fillId="16" borderId="0" xfId="2" applyNumberFormat="1" applyFont="1" applyFill="1" applyAlignment="1">
      <alignment horizontal="center" vertical="center" wrapText="1"/>
    </xf>
    <xf numFmtId="164" fontId="45" fillId="25" borderId="0" xfId="2" applyNumberFormat="1" applyFont="1" applyFill="1" applyAlignment="1">
      <alignment horizontal="center" vertical="center"/>
    </xf>
    <xf numFmtId="0" fontId="14" fillId="0" borderId="3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8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23" t="s">
        <v>1</v>
      </c>
      <c r="B3" s="424"/>
      <c r="C3" s="424"/>
      <c r="D3" s="424"/>
      <c r="E3" s="425"/>
      <c r="F3" s="414" t="s">
        <v>2</v>
      </c>
      <c r="G3" s="414" t="s">
        <v>2</v>
      </c>
      <c r="H3" s="9" t="s">
        <v>3</v>
      </c>
      <c r="I3" s="427" t="s">
        <v>4</v>
      </c>
      <c r="J3" s="427" t="s">
        <v>5</v>
      </c>
      <c r="K3" s="427" t="s">
        <v>6</v>
      </c>
      <c r="L3" s="427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14" t="s">
        <v>10</v>
      </c>
      <c r="V3" s="414" t="s">
        <v>11</v>
      </c>
      <c r="W3" s="416" t="s">
        <v>12</v>
      </c>
    </row>
    <row r="4" spans="1:23" ht="0.75" customHeight="1" x14ac:dyDescent="0.25">
      <c r="A4" s="12"/>
      <c r="B4" s="13"/>
      <c r="C4" s="13"/>
      <c r="D4" s="13"/>
      <c r="E4" s="13"/>
      <c r="F4" s="426"/>
      <c r="G4" s="426"/>
      <c r="H4" s="14" t="s">
        <v>13</v>
      </c>
      <c r="I4" s="428"/>
      <c r="J4" s="428"/>
      <c r="K4" s="428"/>
      <c r="L4" s="428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6"/>
      <c r="V4" s="415"/>
      <c r="W4" s="417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18" t="s">
        <v>25</v>
      </c>
      <c r="B10" s="419"/>
      <c r="C10" s="419"/>
      <c r="D10" s="419"/>
      <c r="E10" s="420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21" t="s">
        <v>26</v>
      </c>
      <c r="B11" s="422"/>
      <c r="C11" s="422"/>
      <c r="D11" s="422"/>
      <c r="E11" s="422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расходы'!B85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связь!B11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775673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248222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вода!B44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110432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38" t="s">
        <v>48</v>
      </c>
      <c r="B32" s="439"/>
      <c r="C32" s="439"/>
      <c r="D32" s="439"/>
      <c r="E32" s="440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41" t="s">
        <v>49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90"/>
      <c r="W34" s="90"/>
    </row>
    <row r="35" spans="1:23" x14ac:dyDescent="0.25">
      <c r="A35" s="442" t="s">
        <v>50</v>
      </c>
      <c r="B35" s="443"/>
      <c r="C35" s="443"/>
      <c r="D35" s="443"/>
      <c r="E35" s="443"/>
      <c r="F35" s="444"/>
      <c r="G35" s="444"/>
      <c r="H35" s="443"/>
      <c r="I35" s="444"/>
      <c r="J35" s="444"/>
      <c r="K35" s="444"/>
      <c r="L35" s="443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29" t="s">
        <v>51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1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4"/>
      <c r="V38" s="90"/>
      <c r="W38" s="90"/>
    </row>
    <row r="39" spans="1:23" x14ac:dyDescent="0.25">
      <c r="A39" s="435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7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8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8"/>
  <sheetViews>
    <sheetView tabSelected="1" view="pageBreakPreview" topLeftCell="B1" zoomScaleNormal="100" zoomScaleSheetLayoutView="100" workbookViewId="0">
      <selection activeCell="P16" sqref="P16"/>
    </sheetView>
  </sheetViews>
  <sheetFormatPr defaultColWidth="9.140625"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22.8554687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448</v>
      </c>
      <c r="B2" s="216"/>
      <c r="C2" s="217"/>
      <c r="D2" s="217"/>
      <c r="E2" s="217"/>
      <c r="F2" s="217"/>
      <c r="G2" s="217"/>
      <c r="H2" s="217"/>
      <c r="I2" s="349"/>
      <c r="J2" s="217"/>
      <c r="K2" s="217"/>
      <c r="L2" s="217"/>
      <c r="M2" s="217"/>
      <c r="N2" s="217"/>
      <c r="O2" s="217"/>
      <c r="P2" s="217"/>
      <c r="Q2" s="218">
        <v>11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11 мес.</v>
      </c>
      <c r="Q3" s="309" t="str">
        <f>CONCATENATE("Бюджет          за ",Q2," мес.")</f>
        <v>Бюджет          за 11 мес.</v>
      </c>
      <c r="R3" s="311" t="s">
        <v>12</v>
      </c>
    </row>
    <row r="4" spans="1:19" ht="15" customHeight="1" x14ac:dyDescent="0.25">
      <c r="A4" s="221" t="s">
        <v>55</v>
      </c>
      <c r="B4" s="371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101.98285787386466</v>
      </c>
      <c r="J4" s="224">
        <f t="shared" si="0"/>
        <v>91.036475537618855</v>
      </c>
      <c r="K4" s="224">
        <f t="shared" si="0"/>
        <v>89.047756401058237</v>
      </c>
      <c r="L4" s="224">
        <f t="shared" si="0"/>
        <v>112.0785302190653</v>
      </c>
      <c r="M4" s="224">
        <f t="shared" si="0"/>
        <v>108.98130281520582</v>
      </c>
      <c r="N4" s="224">
        <f t="shared" si="0"/>
        <v>86.736278686746402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>
        <v>4193272</v>
      </c>
      <c r="J5" s="227">
        <v>3743185</v>
      </c>
      <c r="K5" s="227">
        <v>3661414</v>
      </c>
      <c r="L5" s="227">
        <v>4608380</v>
      </c>
      <c r="M5" s="227">
        <v>4481030</v>
      </c>
      <c r="N5" s="227">
        <v>3566372</v>
      </c>
      <c r="O5" s="229"/>
      <c r="P5" s="230">
        <f>SUM(D5:O5)</f>
        <v>45577354.539999999</v>
      </c>
      <c r="Q5" s="231">
        <f>C5*Q2</f>
        <v>45229162</v>
      </c>
      <c r="R5" s="232">
        <f>P5-Q5</f>
        <v>348192.53999999911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>
        <v>200000</v>
      </c>
      <c r="K6" s="227"/>
      <c r="L6" s="227">
        <v>50000</v>
      </c>
      <c r="M6" s="227"/>
      <c r="N6" s="227">
        <v>550000</v>
      </c>
      <c r="O6" s="229"/>
      <c r="P6" s="230">
        <f>SUM(D6:O6)</f>
        <v>900000</v>
      </c>
      <c r="Q6" s="235"/>
      <c r="R6" s="232">
        <f t="shared" ref="R6:R8" si="1">P6-Q6</f>
        <v>900000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>
        <v>40500</v>
      </c>
      <c r="J7" s="227">
        <v>86600</v>
      </c>
      <c r="K7" s="227">
        <v>79701</v>
      </c>
      <c r="L7" s="227">
        <v>104200</v>
      </c>
      <c r="M7" s="227">
        <v>144000</v>
      </c>
      <c r="N7" s="227">
        <v>91100</v>
      </c>
      <c r="O7" s="229"/>
      <c r="P7" s="230">
        <f t="shared" ref="P7:P12" si="2">SUM(D7:O7)</f>
        <v>790667</v>
      </c>
      <c r="Q7" s="308">
        <f>C7*Q2</f>
        <v>1008333.3333333334</v>
      </c>
      <c r="R7" s="232">
        <f t="shared" si="1"/>
        <v>-217666.33333333337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>
        <v>78786</v>
      </c>
      <c r="J8" s="239">
        <v>120053</v>
      </c>
      <c r="K8" s="239">
        <v>50676</v>
      </c>
      <c r="L8" s="239">
        <v>15866</v>
      </c>
      <c r="M8" s="239">
        <v>58346</v>
      </c>
      <c r="N8" s="239">
        <v>40636</v>
      </c>
      <c r="O8" s="240"/>
      <c r="P8" s="241">
        <f t="shared" si="2"/>
        <v>884344.12</v>
      </c>
      <c r="Q8" s="242">
        <f>C8*Q2</f>
        <v>971666.66666666663</v>
      </c>
      <c r="R8" s="354">
        <f t="shared" si="1"/>
        <v>-87322.546666666633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>
        <v>8200</v>
      </c>
      <c r="J9" s="239">
        <v>12000</v>
      </c>
      <c r="K9" s="239">
        <v>23000</v>
      </c>
      <c r="L9" s="239">
        <v>10000</v>
      </c>
      <c r="M9" s="239">
        <v>9000</v>
      </c>
      <c r="N9" s="239">
        <v>7400</v>
      </c>
      <c r="O9" s="240"/>
      <c r="P9" s="230">
        <f t="shared" si="2"/>
        <v>98800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>
        <v>19835</v>
      </c>
      <c r="J10" s="245">
        <v>23804</v>
      </c>
      <c r="K10" s="245">
        <v>23714</v>
      </c>
      <c r="L10" s="245">
        <v>28927</v>
      </c>
      <c r="M10" s="245">
        <v>83738</v>
      </c>
      <c r="N10" s="245">
        <v>52117</v>
      </c>
      <c r="O10" s="245"/>
      <c r="P10" s="230">
        <f t="shared" si="2"/>
        <v>346543.61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>
        <v>974</v>
      </c>
      <c r="K12" s="245">
        <v>2040</v>
      </c>
      <c r="L12" s="245"/>
      <c r="M12" s="245">
        <v>1680</v>
      </c>
      <c r="N12" s="245">
        <v>8854</v>
      </c>
      <c r="O12" s="245"/>
      <c r="P12" s="230">
        <f t="shared" si="2"/>
        <v>16588</v>
      </c>
      <c r="Q12" s="245"/>
      <c r="R12" s="214"/>
    </row>
    <row r="13" spans="1:19" ht="15.75" x14ac:dyDescent="0.25">
      <c r="A13" s="379" t="s">
        <v>400</v>
      </c>
      <c r="B13" s="380"/>
      <c r="C13" s="380"/>
      <c r="D13" s="381"/>
      <c r="E13" s="381"/>
      <c r="F13" s="381"/>
      <c r="G13" s="381"/>
      <c r="H13" s="381"/>
      <c r="I13" s="381"/>
      <c r="J13" s="381"/>
      <c r="K13" s="381"/>
      <c r="L13" s="381">
        <v>880000</v>
      </c>
      <c r="M13" s="381"/>
      <c r="N13" s="381"/>
      <c r="O13" s="381"/>
      <c r="P13" s="249">
        <v>880000</v>
      </c>
      <c r="Q13" s="250"/>
      <c r="R13" s="214"/>
    </row>
    <row r="14" spans="1:19" ht="15.75" x14ac:dyDescent="0.25">
      <c r="A14" s="379" t="s">
        <v>186</v>
      </c>
      <c r="B14" s="380"/>
      <c r="C14" s="380"/>
      <c r="D14" s="381"/>
      <c r="E14" s="381">
        <v>45000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249">
        <v>45000</v>
      </c>
      <c r="Q14" s="250"/>
      <c r="R14" s="214"/>
    </row>
    <row r="15" spans="1:19" ht="16.5" thickBot="1" x14ac:dyDescent="0.3">
      <c r="A15" s="246" t="s">
        <v>119</v>
      </c>
      <c r="B15" s="247"/>
      <c r="C15" s="247"/>
      <c r="D15" s="248">
        <f>D54-D55</f>
        <v>1900</v>
      </c>
      <c r="E15" s="248">
        <f>E54-E55</f>
        <v>-33600</v>
      </c>
      <c r="F15" s="248">
        <f>F54-F55+F57-F58</f>
        <v>-235990</v>
      </c>
      <c r="G15" s="248">
        <v>36900</v>
      </c>
      <c r="H15" s="248">
        <v>59820</v>
      </c>
      <c r="I15" s="248">
        <f>I54-I55+I57-I58</f>
        <v>-79890</v>
      </c>
      <c r="J15" s="248">
        <f t="shared" ref="J15:O15" si="3">J54-J55+J57-J58</f>
        <v>-112700</v>
      </c>
      <c r="K15" s="248">
        <f t="shared" si="3"/>
        <v>-27750</v>
      </c>
      <c r="L15" s="248">
        <f t="shared" si="3"/>
        <v>180675</v>
      </c>
      <c r="M15" s="248">
        <f t="shared" si="3"/>
        <v>8076</v>
      </c>
      <c r="N15" s="248">
        <f>N54-N55+N57-N58</f>
        <v>0</v>
      </c>
      <c r="O15" s="248">
        <f t="shared" si="3"/>
        <v>0</v>
      </c>
      <c r="P15" s="249">
        <v>-202559</v>
      </c>
      <c r="Q15" s="250"/>
      <c r="R15" s="214"/>
    </row>
    <row r="16" spans="1:19" ht="15.75" x14ac:dyDescent="0.25">
      <c r="A16" s="251" t="s">
        <v>57</v>
      </c>
      <c r="B16" s="252">
        <f>SUM(B5:B12)</f>
        <v>51500904</v>
      </c>
      <c r="C16" s="253">
        <f>SUM(C5:C12)</f>
        <v>4291742</v>
      </c>
      <c r="D16" s="254">
        <f t="shared" ref="D16:O16" si="4">SUM(D5:D15)</f>
        <v>3470709.04</v>
      </c>
      <c r="E16" s="254">
        <f t="shared" si="4"/>
        <v>5663213.3499999996</v>
      </c>
      <c r="F16" s="254">
        <f t="shared" si="4"/>
        <v>4572045.8500000006</v>
      </c>
      <c r="G16" s="254">
        <f t="shared" si="4"/>
        <v>4214425.9000000004</v>
      </c>
      <c r="H16" s="254">
        <f t="shared" si="4"/>
        <v>4288650.13</v>
      </c>
      <c r="I16" s="254">
        <f t="shared" si="4"/>
        <v>4260703</v>
      </c>
      <c r="J16" s="254">
        <f t="shared" si="4"/>
        <v>4073916</v>
      </c>
      <c r="K16" s="254">
        <f t="shared" si="4"/>
        <v>3812795</v>
      </c>
      <c r="L16" s="254">
        <f t="shared" si="4"/>
        <v>5878048</v>
      </c>
      <c r="M16" s="254">
        <f>SUM(M5:M15)</f>
        <v>4785870</v>
      </c>
      <c r="N16" s="254">
        <f t="shared" si="4"/>
        <v>4316479</v>
      </c>
      <c r="O16" s="254">
        <f t="shared" si="4"/>
        <v>0</v>
      </c>
      <c r="P16" s="255">
        <f>SUM(D16:O16)</f>
        <v>49336855.269999996</v>
      </c>
      <c r="Q16" s="256">
        <f>SUM(Q5:Q12)</f>
        <v>47209162</v>
      </c>
      <c r="R16" s="257">
        <f>P16-Q16</f>
        <v>2127693.2699999958</v>
      </c>
      <c r="S16" s="258"/>
    </row>
    <row r="17" spans="1:22" ht="15.75" x14ac:dyDescent="0.25">
      <c r="A17" s="251" t="s">
        <v>58</v>
      </c>
      <c r="B17" s="222">
        <f>B16+B4</f>
        <v>53709788.100000001</v>
      </c>
      <c r="C17" s="259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59"/>
      <c r="Q17" s="259"/>
      <c r="R17" s="259"/>
      <c r="S17" s="258"/>
    </row>
    <row r="18" spans="1:22" ht="33" customHeight="1" x14ac:dyDescent="0.3">
      <c r="A18" s="260" t="s">
        <v>26</v>
      </c>
      <c r="B18" s="261"/>
      <c r="C18" s="262"/>
      <c r="D18" s="302"/>
      <c r="E18" s="302"/>
      <c r="F18" s="302"/>
      <c r="G18" s="302"/>
      <c r="H18" s="302"/>
      <c r="I18" s="347"/>
      <c r="J18" s="302"/>
      <c r="K18" s="302"/>
      <c r="L18" s="302"/>
      <c r="M18" s="302"/>
      <c r="N18" s="302"/>
      <c r="O18" s="302"/>
      <c r="P18" s="262"/>
      <c r="Q18" s="263"/>
      <c r="R18" s="264" t="s">
        <v>27</v>
      </c>
    </row>
    <row r="19" spans="1:22" ht="15.75" x14ac:dyDescent="0.25">
      <c r="A19" s="265" t="s">
        <v>28</v>
      </c>
      <c r="B19" s="222">
        <v>1000000</v>
      </c>
      <c r="C19" s="226">
        <f t="shared" ref="C19:C37" si="5">B19/12</f>
        <v>83333.333333333328</v>
      </c>
      <c r="D19" s="320">
        <f>'общехоз расходы'!B144</f>
        <v>86243.06</v>
      </c>
      <c r="E19" s="320">
        <f>'общехоз расходы'!C144</f>
        <v>58913.47</v>
      </c>
      <c r="F19" s="320">
        <f>'общехоз расходы'!D144</f>
        <v>21051.37</v>
      </c>
      <c r="G19" s="320">
        <v>140251</v>
      </c>
      <c r="H19" s="320">
        <f>'общехоз расходы'!F144</f>
        <v>88836</v>
      </c>
      <c r="I19" s="320">
        <f>'общехоз расходы'!G144</f>
        <v>126247</v>
      </c>
      <c r="J19" s="320">
        <f>'общехоз расходы'!H144</f>
        <v>81125</v>
      </c>
      <c r="K19" s="320">
        <f>'общехоз расходы'!I144</f>
        <v>61147</v>
      </c>
      <c r="L19" s="320">
        <f>'общехоз расходы'!J144</f>
        <v>63012</v>
      </c>
      <c r="M19" s="320">
        <f>'общехоз расходы'!K144</f>
        <v>183638</v>
      </c>
      <c r="N19" s="320">
        <f>'общехоз расходы'!L144</f>
        <v>101180</v>
      </c>
      <c r="O19" s="320">
        <f>'общехоз расходы'!M144</f>
        <v>0</v>
      </c>
      <c r="P19" s="249">
        <f t="shared" ref="P19:P37" si="6">SUM(D19:O19)</f>
        <v>1011643.9</v>
      </c>
      <c r="Q19" s="231">
        <f t="shared" ref="Q19:Q31" si="7">C19*$Q$2</f>
        <v>916666.66666666663</v>
      </c>
      <c r="R19" s="267">
        <f>Q19-P19</f>
        <v>-94977.233333333395</v>
      </c>
    </row>
    <row r="20" spans="1:22" ht="15.75" x14ac:dyDescent="0.25">
      <c r="A20" s="220" t="s">
        <v>29</v>
      </c>
      <c r="B20" s="252">
        <v>80000</v>
      </c>
      <c r="C20" s="226">
        <f t="shared" si="5"/>
        <v>6666.666666666667</v>
      </c>
      <c r="D20" s="321">
        <f>'прогр обесп'!B10</f>
        <v>17000</v>
      </c>
      <c r="E20" s="321">
        <f>'прогр обесп'!C10</f>
        <v>12399</v>
      </c>
      <c r="F20" s="321">
        <f>'прогр обесп'!D10</f>
        <v>0</v>
      </c>
      <c r="G20" s="321">
        <f>'прогр обесп'!E10</f>
        <v>0</v>
      </c>
      <c r="H20" s="321">
        <f>'прогр обесп'!F10</f>
        <v>0</v>
      </c>
      <c r="I20" s="321">
        <f>'прогр обесп'!G10</f>
        <v>0</v>
      </c>
      <c r="J20" s="321">
        <f>'прогр обесп'!H10</f>
        <v>0</v>
      </c>
      <c r="K20" s="321">
        <f>'прогр обесп'!I10</f>
        <v>0</v>
      </c>
      <c r="L20" s="321">
        <f>'прогр обесп'!J10</f>
        <v>0</v>
      </c>
      <c r="M20" s="321">
        <f>'прогр обесп'!K10</f>
        <v>0</v>
      </c>
      <c r="N20" s="321">
        <f>'прогр обесп'!L10</f>
        <v>0</v>
      </c>
      <c r="O20" s="321">
        <f>'прогр обесп'!M10</f>
        <v>0</v>
      </c>
      <c r="P20" s="230">
        <f>SUM(D20:O20)</f>
        <v>29399</v>
      </c>
      <c r="Q20" s="231">
        <f t="shared" si="7"/>
        <v>73333.333333333343</v>
      </c>
      <c r="R20" s="267">
        <f t="shared" ref="R20:R30" si="8">Q20-P20</f>
        <v>43934.333333333343</v>
      </c>
    </row>
    <row r="21" spans="1:22" ht="15.75" x14ac:dyDescent="0.25">
      <c r="A21" s="265" t="s">
        <v>30</v>
      </c>
      <c r="B21" s="222">
        <v>110000</v>
      </c>
      <c r="C21" s="226">
        <f t="shared" si="5"/>
        <v>9166.6666666666661</v>
      </c>
      <c r="D21" s="320">
        <f>связь!B11</f>
        <v>6200</v>
      </c>
      <c r="E21" s="320">
        <f>связь!C11</f>
        <v>6200</v>
      </c>
      <c r="F21" s="320">
        <f>связь!D11</f>
        <v>0</v>
      </c>
      <c r="G21" s="320">
        <v>12400</v>
      </c>
      <c r="H21" s="320">
        <f>связь!F11</f>
        <v>6200</v>
      </c>
      <c r="I21" s="320">
        <f>связь!G11</f>
        <v>6200</v>
      </c>
      <c r="J21" s="320">
        <f>связь!H11</f>
        <v>6200</v>
      </c>
      <c r="K21" s="320">
        <f>связь!I11</f>
        <v>8700</v>
      </c>
      <c r="L21" s="320">
        <f>связь!J11</f>
        <v>11700</v>
      </c>
      <c r="M21" s="320">
        <f>связь!K11</f>
        <v>66928</v>
      </c>
      <c r="N21" s="320">
        <f>связь!L11</f>
        <v>34543</v>
      </c>
      <c r="O21" s="320">
        <f>связь!M11</f>
        <v>0</v>
      </c>
      <c r="P21" s="230">
        <f t="shared" si="6"/>
        <v>165271</v>
      </c>
      <c r="Q21" s="231">
        <f t="shared" si="7"/>
        <v>100833.33333333333</v>
      </c>
      <c r="R21" s="267">
        <f t="shared" si="8"/>
        <v>-64437.666666666672</v>
      </c>
    </row>
    <row r="22" spans="1:22" ht="15.75" x14ac:dyDescent="0.25">
      <c r="A22" s="220" t="s">
        <v>59</v>
      </c>
      <c r="B22" s="252">
        <v>11101200</v>
      </c>
      <c r="C22" s="226">
        <f t="shared" si="5"/>
        <v>925100</v>
      </c>
      <c r="D22" s="321">
        <f>'з пл'!B6</f>
        <v>775673</v>
      </c>
      <c r="E22" s="321">
        <f>'з пл'!C6</f>
        <v>1253360</v>
      </c>
      <c r="F22" s="321">
        <f>'з пл'!D6</f>
        <v>792714.38</v>
      </c>
      <c r="G22" s="321">
        <v>995244</v>
      </c>
      <c r="H22" s="321">
        <v>994164</v>
      </c>
      <c r="I22" s="321">
        <f>'з пл'!G6</f>
        <v>862031</v>
      </c>
      <c r="J22" s="321">
        <f>'з пл'!H6</f>
        <v>951302</v>
      </c>
      <c r="K22" s="321">
        <f>'з пл'!I6</f>
        <v>815288</v>
      </c>
      <c r="L22" s="321">
        <f>'з пл'!J6</f>
        <v>1118031</v>
      </c>
      <c r="M22" s="321">
        <f>'з пл'!K6</f>
        <v>757308</v>
      </c>
      <c r="N22" s="321">
        <f>'з пл'!L6</f>
        <v>876241</v>
      </c>
      <c r="O22" s="321">
        <f>'з пл'!M6</f>
        <v>0</v>
      </c>
      <c r="P22" s="230">
        <f t="shared" si="6"/>
        <v>10191356.379999999</v>
      </c>
      <c r="Q22" s="231">
        <f t="shared" si="7"/>
        <v>10176100</v>
      </c>
      <c r="R22" s="267">
        <f t="shared" si="8"/>
        <v>-15256.379999998957</v>
      </c>
    </row>
    <row r="23" spans="1:22" ht="15.75" x14ac:dyDescent="0.25">
      <c r="A23" s="220" t="s">
        <v>33</v>
      </c>
      <c r="B23" s="252">
        <v>804000</v>
      </c>
      <c r="C23" s="226">
        <f>B23/12</f>
        <v>67000</v>
      </c>
      <c r="D23" s="321">
        <f>премии!B5</f>
        <v>40000</v>
      </c>
      <c r="E23" s="321">
        <f>премии!C5</f>
        <v>117000</v>
      </c>
      <c r="F23" s="321">
        <f>премии!D5</f>
        <v>41000</v>
      </c>
      <c r="G23" s="321">
        <v>40019</v>
      </c>
      <c r="H23" s="321">
        <v>52100</v>
      </c>
      <c r="I23" s="321">
        <v>52100</v>
      </c>
      <c r="J23" s="321">
        <v>52100</v>
      </c>
      <c r="K23" s="321">
        <v>52100</v>
      </c>
      <c r="L23" s="321">
        <v>52100</v>
      </c>
      <c r="M23" s="321">
        <f>премии!K5</f>
        <v>47100</v>
      </c>
      <c r="N23" s="321">
        <v>47100</v>
      </c>
      <c r="O23" s="321">
        <f>премии!M5</f>
        <v>0</v>
      </c>
      <c r="P23" s="230">
        <f>SUM(D23:O23)</f>
        <v>592719</v>
      </c>
      <c r="Q23" s="231">
        <f t="shared" si="7"/>
        <v>737000</v>
      </c>
      <c r="R23" s="267">
        <f t="shared" si="8"/>
        <v>144281</v>
      </c>
    </row>
    <row r="24" spans="1:22" ht="15.75" x14ac:dyDescent="0.25">
      <c r="A24" s="220" t="s">
        <v>34</v>
      </c>
      <c r="B24" s="252">
        <v>3595400</v>
      </c>
      <c r="C24" s="226">
        <f t="shared" si="5"/>
        <v>299616.66666666669</v>
      </c>
      <c r="D24" s="322">
        <f>'налог с ФОТ'!B6</f>
        <v>248222</v>
      </c>
      <c r="E24" s="322">
        <f>'налог с ФОТ'!C6</f>
        <v>268690.39999999997</v>
      </c>
      <c r="F24" s="322">
        <f>'налог с ФОТ'!D6</f>
        <v>238997.81</v>
      </c>
      <c r="G24" s="322">
        <v>171007</v>
      </c>
      <c r="H24" s="322">
        <v>254479</v>
      </c>
      <c r="I24" s="322">
        <f>'налог с ФОТ'!G6</f>
        <v>513335</v>
      </c>
      <c r="J24" s="322">
        <f>'налог с ФОТ'!H6</f>
        <v>271664</v>
      </c>
      <c r="K24" s="322">
        <f>'налог с ФОТ'!I6</f>
        <v>405612</v>
      </c>
      <c r="L24" s="322">
        <f>'налог с ФОТ'!J6</f>
        <v>265082</v>
      </c>
      <c r="M24" s="322">
        <f>'налог с ФОТ'!K6</f>
        <v>274828</v>
      </c>
      <c r="N24" s="322">
        <f>'налог с ФОТ'!L6</f>
        <v>281227</v>
      </c>
      <c r="O24" s="322">
        <f>'налог с ФОТ'!M6</f>
        <v>0</v>
      </c>
      <c r="P24" s="230">
        <f t="shared" si="6"/>
        <v>3193144.21</v>
      </c>
      <c r="Q24" s="231">
        <f t="shared" si="7"/>
        <v>3295783.3333333335</v>
      </c>
      <c r="R24" s="267">
        <f t="shared" si="8"/>
        <v>102639.12333333353</v>
      </c>
    </row>
    <row r="25" spans="1:22" ht="15.75" x14ac:dyDescent="0.25">
      <c r="A25" s="265" t="s">
        <v>36</v>
      </c>
      <c r="B25" s="222">
        <v>5000000</v>
      </c>
      <c r="C25" s="226">
        <f t="shared" si="5"/>
        <v>416666.66666666669</v>
      </c>
      <c r="D25" s="320">
        <f>мусор!B10</f>
        <v>609000</v>
      </c>
      <c r="E25" s="320">
        <f>мусор!C10</f>
        <v>409208.62</v>
      </c>
      <c r="F25" s="320">
        <f>мусор!D10</f>
        <v>197200</v>
      </c>
      <c r="G25" s="320">
        <v>214600</v>
      </c>
      <c r="H25" s="320">
        <f>мусор!F10</f>
        <v>184363</v>
      </c>
      <c r="I25" s="320">
        <f>мусор!G10</f>
        <v>333808</v>
      </c>
      <c r="J25" s="320">
        <f>мусор!H10</f>
        <v>569894</v>
      </c>
      <c r="K25" s="320">
        <f>мусор!I10</f>
        <v>419704</v>
      </c>
      <c r="L25" s="320">
        <f>мусор!J10</f>
        <v>492445</v>
      </c>
      <c r="M25" s="320">
        <f>мусор!K10</f>
        <v>407918</v>
      </c>
      <c r="N25" s="320">
        <f>мусор!L10</f>
        <v>508030</v>
      </c>
      <c r="O25" s="320">
        <f>мусор!M10</f>
        <v>0</v>
      </c>
      <c r="P25" s="230">
        <f t="shared" si="6"/>
        <v>4346170.62</v>
      </c>
      <c r="Q25" s="231">
        <f>C25*$Q$2</f>
        <v>4583333.333333334</v>
      </c>
      <c r="R25" s="267">
        <f>Q25-P25</f>
        <v>237162.71333333384</v>
      </c>
    </row>
    <row r="26" spans="1:22" ht="15.75" x14ac:dyDescent="0.25">
      <c r="A26" s="265" t="s">
        <v>37</v>
      </c>
      <c r="B26" s="222">
        <v>9396000</v>
      </c>
      <c r="C26" s="226">
        <f t="shared" si="5"/>
        <v>783000</v>
      </c>
      <c r="D26" s="266"/>
      <c r="E26" s="266">
        <f>783000+783000</f>
        <v>1566000</v>
      </c>
      <c r="F26" s="266">
        <v>783000</v>
      </c>
      <c r="G26" s="266"/>
      <c r="H26" s="266">
        <v>1566000</v>
      </c>
      <c r="I26" s="266">
        <v>783000</v>
      </c>
      <c r="J26" s="266">
        <v>783000</v>
      </c>
      <c r="K26" s="266">
        <v>783000</v>
      </c>
      <c r="L26" s="266">
        <v>783000</v>
      </c>
      <c r="M26" s="266">
        <v>783000</v>
      </c>
      <c r="N26" s="266"/>
      <c r="O26" s="266"/>
      <c r="P26" s="230">
        <f t="shared" si="6"/>
        <v>7830000</v>
      </c>
      <c r="Q26" s="231">
        <f t="shared" si="7"/>
        <v>8613000</v>
      </c>
      <c r="R26" s="267">
        <f t="shared" si="8"/>
        <v>783000</v>
      </c>
    </row>
    <row r="27" spans="1:22" ht="15.75" x14ac:dyDescent="0.25">
      <c r="A27" s="265" t="s">
        <v>39</v>
      </c>
      <c r="B27" s="222">
        <v>400000</v>
      </c>
      <c r="C27" s="226">
        <f t="shared" si="5"/>
        <v>33333.333333333336</v>
      </c>
      <c r="D27" s="320">
        <f>вода!B44</f>
        <v>32764.799999999999</v>
      </c>
      <c r="E27" s="320">
        <f>вода!C44</f>
        <v>10330</v>
      </c>
      <c r="F27" s="320">
        <f>вода!D44</f>
        <v>168473</v>
      </c>
      <c r="G27" s="320">
        <f>вода!E44</f>
        <v>12721</v>
      </c>
      <c r="H27" s="320">
        <f>вода!F44</f>
        <v>10167</v>
      </c>
      <c r="I27" s="320">
        <f>вода!G44</f>
        <v>10348</v>
      </c>
      <c r="J27" s="320">
        <f>вода!H44</f>
        <v>0</v>
      </c>
      <c r="K27" s="320">
        <f>вода!I44</f>
        <v>9500</v>
      </c>
      <c r="L27" s="320">
        <f>вода!J44</f>
        <v>81757</v>
      </c>
      <c r="M27" s="320">
        <f>вода!K44</f>
        <v>19932</v>
      </c>
      <c r="N27" s="320">
        <f>вода!L44</f>
        <v>29524</v>
      </c>
      <c r="O27" s="320">
        <f>вода!M44</f>
        <v>0</v>
      </c>
      <c r="P27" s="230">
        <f t="shared" si="6"/>
        <v>385516.79999999999</v>
      </c>
      <c r="Q27" s="231">
        <f t="shared" si="7"/>
        <v>366666.66666666669</v>
      </c>
      <c r="R27" s="267">
        <f t="shared" si="8"/>
        <v>-18850.133333333302</v>
      </c>
    </row>
    <row r="28" spans="1:22" ht="15.75" x14ac:dyDescent="0.25">
      <c r="A28" s="265" t="s">
        <v>121</v>
      </c>
      <c r="B28" s="222">
        <v>450000</v>
      </c>
      <c r="C28" s="226">
        <f t="shared" si="5"/>
        <v>37500</v>
      </c>
      <c r="D28" s="320">
        <f>канализация!B64</f>
        <v>99780</v>
      </c>
      <c r="E28" s="320">
        <f>канализация!C64</f>
        <v>-71577.38</v>
      </c>
      <c r="F28" s="320">
        <f>канализация!D64</f>
        <v>100581</v>
      </c>
      <c r="G28" s="320">
        <v>19260</v>
      </c>
      <c r="H28" s="320">
        <f>канализация!F64</f>
        <v>64797</v>
      </c>
      <c r="I28" s="320">
        <f>канализация!G64</f>
        <v>116155</v>
      </c>
      <c r="J28" s="320">
        <f>канализация!H64</f>
        <v>52225</v>
      </c>
      <c r="K28" s="320">
        <f>канализация!I64</f>
        <v>48231</v>
      </c>
      <c r="L28" s="320">
        <f>канализация!J64</f>
        <v>16000</v>
      </c>
      <c r="M28" s="320">
        <f>канализация!K64</f>
        <v>66332</v>
      </c>
      <c r="N28" s="320">
        <f>канализация!L64</f>
        <v>38430</v>
      </c>
      <c r="O28" s="320">
        <f>канализация!M64</f>
        <v>0</v>
      </c>
      <c r="P28" s="230">
        <f t="shared" si="6"/>
        <v>550213.62</v>
      </c>
      <c r="Q28" s="231">
        <f t="shared" si="7"/>
        <v>412500</v>
      </c>
      <c r="R28" s="267">
        <f t="shared" si="8"/>
        <v>-137713.62</v>
      </c>
    </row>
    <row r="29" spans="1:22" ht="15.75" x14ac:dyDescent="0.25">
      <c r="A29" s="265" t="s">
        <v>60</v>
      </c>
      <c r="B29" s="222">
        <v>2100000</v>
      </c>
      <c r="C29" s="226">
        <f t="shared" si="5"/>
        <v>175000</v>
      </c>
      <c r="D29" s="320">
        <f>эл.снабж!B77</f>
        <v>232766.64</v>
      </c>
      <c r="E29" s="320">
        <f>эл.снабж!C77</f>
        <v>279709.18</v>
      </c>
      <c r="F29" s="320">
        <f>эл.снабж!D77</f>
        <v>279624.46000000002</v>
      </c>
      <c r="G29" s="320">
        <v>302425</v>
      </c>
      <c r="H29" s="320">
        <f>эл.снабж!F77</f>
        <v>299153</v>
      </c>
      <c r="I29" s="320">
        <f>эл.снабж!G77</f>
        <v>236063</v>
      </c>
      <c r="J29" s="320">
        <f>эл.снабж!H77</f>
        <v>201173</v>
      </c>
      <c r="K29" s="320">
        <f>эл.снабж!I77</f>
        <v>189418</v>
      </c>
      <c r="L29" s="320">
        <f>эл.снабж!J77</f>
        <v>133984</v>
      </c>
      <c r="M29" s="320">
        <f>эл.снабж!K77</f>
        <v>237716</v>
      </c>
      <c r="N29" s="320">
        <f>эл.снабж!L77</f>
        <v>170565</v>
      </c>
      <c r="O29" s="320">
        <f>эл.снабж!M77</f>
        <v>0</v>
      </c>
      <c r="P29" s="230">
        <f t="shared" si="6"/>
        <v>2562597.2800000003</v>
      </c>
      <c r="Q29" s="231">
        <f t="shared" si="7"/>
        <v>1925000</v>
      </c>
      <c r="R29" s="267">
        <f t="shared" si="8"/>
        <v>-637597.28000000026</v>
      </c>
      <c r="V29" s="214" t="s">
        <v>61</v>
      </c>
    </row>
    <row r="30" spans="1:22" ht="30" x14ac:dyDescent="0.25">
      <c r="A30" s="265" t="s">
        <v>122</v>
      </c>
      <c r="B30" s="222">
        <v>550000</v>
      </c>
      <c r="C30" s="226">
        <f t="shared" si="5"/>
        <v>45833.333333333336</v>
      </c>
      <c r="D30" s="320">
        <f>'спец авто транспорт'!B47</f>
        <v>55368</v>
      </c>
      <c r="E30" s="320">
        <f>'спец авто транспорт'!C47</f>
        <v>83345</v>
      </c>
      <c r="F30" s="320">
        <f>'спец авто транспорт'!D47</f>
        <v>14706.94</v>
      </c>
      <c r="G30" s="320">
        <v>56188</v>
      </c>
      <c r="H30" s="320">
        <f>'спец авто транспорт'!F47</f>
        <v>82864</v>
      </c>
      <c r="I30" s="320">
        <f>'спец авто транспорт'!G47</f>
        <v>42172</v>
      </c>
      <c r="J30" s="320">
        <f>'спец авто транспорт'!H47</f>
        <v>27689</v>
      </c>
      <c r="K30" s="320">
        <f>'спец авто транспорт'!I47</f>
        <v>47528</v>
      </c>
      <c r="L30" s="320">
        <f>'спец авто транспорт'!J47</f>
        <v>10543</v>
      </c>
      <c r="M30" s="320">
        <f>'спец авто транспорт'!K47</f>
        <v>28548</v>
      </c>
      <c r="N30" s="320">
        <f>'спец авто транспорт'!L47</f>
        <v>48948</v>
      </c>
      <c r="O30" s="320">
        <f>'спец авто транспорт'!M47</f>
        <v>0</v>
      </c>
      <c r="P30" s="230">
        <f t="shared" si="6"/>
        <v>497899.94</v>
      </c>
      <c r="Q30" s="231">
        <f t="shared" si="7"/>
        <v>504166.66666666669</v>
      </c>
      <c r="R30" s="267">
        <f t="shared" si="8"/>
        <v>6266.7266666666837</v>
      </c>
    </row>
    <row r="31" spans="1:22" ht="15.75" x14ac:dyDescent="0.25">
      <c r="A31" s="265" t="s">
        <v>45</v>
      </c>
      <c r="B31" s="222">
        <v>450000</v>
      </c>
      <c r="C31" s="226">
        <f>B31/12</f>
        <v>37500</v>
      </c>
      <c r="D31" s="320">
        <f>'благ-во'!B62</f>
        <v>82340</v>
      </c>
      <c r="E31" s="320">
        <f>'благ-во'!C62</f>
        <v>0</v>
      </c>
      <c r="F31" s="320">
        <f>'благ-во'!D62</f>
        <v>0</v>
      </c>
      <c r="G31" s="320">
        <v>68000</v>
      </c>
      <c r="H31" s="320">
        <f>'благ-во'!F62</f>
        <v>0</v>
      </c>
      <c r="I31" s="320">
        <f>'благ-во'!G62</f>
        <v>20630</v>
      </c>
      <c r="J31" s="320">
        <f>'благ-во'!H62</f>
        <v>26716</v>
      </c>
      <c r="K31" s="320">
        <f>'благ-во'!I62</f>
        <v>246607</v>
      </c>
      <c r="L31" s="320">
        <f>'благ-во'!J62</f>
        <v>14846</v>
      </c>
      <c r="M31" s="320">
        <f>'благ-во'!K62</f>
        <v>1250</v>
      </c>
      <c r="N31" s="320">
        <f>'благ-во'!L62</f>
        <v>470</v>
      </c>
      <c r="O31" s="320">
        <f>'благ-во'!M62</f>
        <v>0</v>
      </c>
      <c r="P31" s="230">
        <f t="shared" si="6"/>
        <v>460859</v>
      </c>
      <c r="Q31" s="231">
        <f t="shared" si="7"/>
        <v>412500</v>
      </c>
      <c r="R31" s="267">
        <f t="shared" ref="R31" si="9">Q31-P31</f>
        <v>-48359</v>
      </c>
    </row>
    <row r="32" spans="1:22" ht="30" x14ac:dyDescent="0.25">
      <c r="A32" s="265" t="s">
        <v>141</v>
      </c>
      <c r="B32" s="222">
        <v>3100000</v>
      </c>
      <c r="C32" s="226">
        <f t="shared" si="5"/>
        <v>258333.33333333334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>
        <v>1357454</v>
      </c>
      <c r="O32" s="266"/>
      <c r="P32" s="230">
        <f t="shared" si="6"/>
        <v>1357454</v>
      </c>
      <c r="Q32" s="316" t="s">
        <v>123</v>
      </c>
      <c r="R32" s="319">
        <f>B32-P32</f>
        <v>1742546</v>
      </c>
    </row>
    <row r="33" spans="1:19" ht="15.75" x14ac:dyDescent="0.25">
      <c r="A33" s="265" t="s">
        <v>62</v>
      </c>
      <c r="B33" s="222">
        <v>800000</v>
      </c>
      <c r="C33" s="226">
        <f t="shared" si="5"/>
        <v>66666.666666666672</v>
      </c>
      <c r="D33" s="266"/>
      <c r="E33" s="266">
        <f>104000+696000</f>
        <v>800000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30">
        <f t="shared" si="6"/>
        <v>800000</v>
      </c>
      <c r="Q33" s="316" t="s">
        <v>123</v>
      </c>
      <c r="R33" s="319">
        <f t="shared" ref="R33:R35" si="10">B33-P33</f>
        <v>0</v>
      </c>
    </row>
    <row r="34" spans="1:19" ht="15.75" x14ac:dyDescent="0.25">
      <c r="A34" s="265" t="s">
        <v>139</v>
      </c>
      <c r="B34" s="233">
        <v>100000</v>
      </c>
      <c r="C34" s="226">
        <f t="shared" si="5"/>
        <v>8333.3333333333339</v>
      </c>
      <c r="D34" s="270"/>
      <c r="E34" s="270">
        <f>87000+13000</f>
        <v>100000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6"/>
        <v>100000</v>
      </c>
      <c r="Q34" s="382" t="s">
        <v>123</v>
      </c>
      <c r="R34" s="319">
        <f t="shared" si="10"/>
        <v>0</v>
      </c>
    </row>
    <row r="35" spans="1:19" ht="15.75" x14ac:dyDescent="0.25">
      <c r="A35" s="269" t="s">
        <v>63</v>
      </c>
      <c r="B35" s="233">
        <v>241600</v>
      </c>
      <c r="C35" s="226">
        <f t="shared" si="5"/>
        <v>20133.333333333332</v>
      </c>
      <c r="D35" s="270"/>
      <c r="E35" s="270"/>
      <c r="F35" s="270"/>
      <c r="G35" s="270">
        <v>241600</v>
      </c>
      <c r="H35" s="270"/>
      <c r="I35" s="270"/>
      <c r="J35" s="270"/>
      <c r="K35" s="270"/>
      <c r="L35" s="270"/>
      <c r="M35" s="270"/>
      <c r="N35" s="270"/>
      <c r="O35" s="270"/>
      <c r="P35" s="230">
        <f t="shared" si="6"/>
        <v>241600</v>
      </c>
      <c r="Q35" s="316" t="s">
        <v>123</v>
      </c>
      <c r="R35" s="319">
        <f t="shared" si="10"/>
        <v>0</v>
      </c>
    </row>
    <row r="36" spans="1:19" ht="15.75" x14ac:dyDescent="0.25">
      <c r="A36" s="269" t="s">
        <v>140</v>
      </c>
      <c r="B36" s="233">
        <v>30200</v>
      </c>
      <c r="C36" s="234">
        <f t="shared" si="5"/>
        <v>2516.6666666666665</v>
      </c>
      <c r="D36" s="270"/>
      <c r="E36" s="270"/>
      <c r="F36" s="270"/>
      <c r="G36" s="270">
        <v>30200</v>
      </c>
      <c r="H36" s="270"/>
      <c r="I36" s="270"/>
      <c r="J36" s="270"/>
      <c r="K36" s="270"/>
      <c r="L36" s="270"/>
      <c r="M36" s="270"/>
      <c r="N36" s="270"/>
      <c r="O36" s="270"/>
      <c r="P36" s="363"/>
      <c r="Q36" s="364"/>
      <c r="R36" s="365"/>
    </row>
    <row r="37" spans="1:19" ht="16.5" thickBot="1" x14ac:dyDescent="0.3">
      <c r="A37" s="295" t="s">
        <v>47</v>
      </c>
      <c r="B37" s="272">
        <v>2358504</v>
      </c>
      <c r="C37" s="273">
        <f t="shared" si="5"/>
        <v>196542</v>
      </c>
      <c r="D37" s="323">
        <f>'рез фонд'!B55</f>
        <v>110432</v>
      </c>
      <c r="E37" s="323">
        <f>'рез фонд'!C55</f>
        <v>10000</v>
      </c>
      <c r="F37" s="323">
        <f>'рез фонд'!D55</f>
        <v>161000</v>
      </c>
      <c r="G37" s="323">
        <f>'рез фонд'!E55</f>
        <v>15000</v>
      </c>
      <c r="H37" s="323">
        <v>476232</v>
      </c>
      <c r="I37" s="323">
        <f>'рез фонд'!G55</f>
        <v>441488</v>
      </c>
      <c r="J37" s="323">
        <f>'рез фонд'!H55</f>
        <v>64500</v>
      </c>
      <c r="K37" s="323">
        <f>'рез фонд'!I55</f>
        <v>459785</v>
      </c>
      <c r="L37" s="323">
        <f>'рез фонд'!J55</f>
        <v>0</v>
      </c>
      <c r="M37" s="323">
        <f>'рез фонд'!K55</f>
        <v>300000</v>
      </c>
      <c r="N37" s="323">
        <v>329946</v>
      </c>
      <c r="O37" s="323">
        <f>'рез фонд'!M55</f>
        <v>0</v>
      </c>
      <c r="P37" s="275">
        <f t="shared" si="6"/>
        <v>2368383</v>
      </c>
      <c r="Q37" s="317" t="s">
        <v>123</v>
      </c>
      <c r="R37" s="318">
        <f t="shared" ref="R37" si="11">B37-P37</f>
        <v>-9879</v>
      </c>
      <c r="S37" s="271"/>
    </row>
    <row r="38" spans="1:19" ht="31.5" x14ac:dyDescent="0.25">
      <c r="A38" s="296" t="s">
        <v>64</v>
      </c>
      <c r="B38" s="289">
        <f t="shared" ref="B38:P38" si="12">SUM(B19:B37)</f>
        <v>41666904</v>
      </c>
      <c r="C38" s="289">
        <f t="shared" si="12"/>
        <v>3472242.0000000005</v>
      </c>
      <c r="D38" s="289">
        <f t="shared" si="12"/>
        <v>2395789.5</v>
      </c>
      <c r="E38" s="289">
        <f t="shared" si="12"/>
        <v>4903578.29</v>
      </c>
      <c r="F38" s="289">
        <f t="shared" si="12"/>
        <v>2798348.96</v>
      </c>
      <c r="G38" s="289">
        <f t="shared" si="12"/>
        <v>2318915</v>
      </c>
      <c r="H38" s="289">
        <f t="shared" si="12"/>
        <v>4079355</v>
      </c>
      <c r="I38" s="289">
        <f t="shared" si="12"/>
        <v>3543577</v>
      </c>
      <c r="J38" s="289">
        <f t="shared" si="12"/>
        <v>3087588</v>
      </c>
      <c r="K38" s="289">
        <f t="shared" si="12"/>
        <v>3546620</v>
      </c>
      <c r="L38" s="289">
        <f t="shared" si="12"/>
        <v>3042500</v>
      </c>
      <c r="M38" s="289">
        <f t="shared" si="12"/>
        <v>3174498</v>
      </c>
      <c r="N38" s="289">
        <f t="shared" si="12"/>
        <v>3823658</v>
      </c>
      <c r="O38" s="289">
        <f t="shared" si="12"/>
        <v>0</v>
      </c>
      <c r="P38" s="289">
        <f t="shared" si="12"/>
        <v>36684227.75</v>
      </c>
      <c r="Q38" s="289" t="s">
        <v>123</v>
      </c>
      <c r="R38" s="289">
        <f>SUM(R19:R37)</f>
        <v>2032759.5833333349</v>
      </c>
      <c r="S38" s="271"/>
    </row>
    <row r="39" spans="1:19" ht="15.75" x14ac:dyDescent="0.25">
      <c r="A39" s="290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1"/>
    </row>
    <row r="40" spans="1:19" ht="15.75" x14ac:dyDescent="0.25">
      <c r="A40" s="293" t="s">
        <v>66</v>
      </c>
      <c r="B40" s="222">
        <v>7560000</v>
      </c>
      <c r="C40" s="226">
        <f t="shared" ref="C40:C45" si="13">B40/12</f>
        <v>630000</v>
      </c>
      <c r="D40" s="266"/>
      <c r="E40" s="266"/>
      <c r="F40" s="266">
        <f>319494.24+177975</f>
        <v>497469.24</v>
      </c>
      <c r="G40" s="266">
        <v>2302175</v>
      </c>
      <c r="H40" s="266"/>
      <c r="I40" s="266">
        <v>608700</v>
      </c>
      <c r="J40" s="266"/>
      <c r="K40" s="266"/>
      <c r="L40" s="266">
        <v>2091854</v>
      </c>
      <c r="M40" s="266">
        <v>797086</v>
      </c>
      <c r="N40" s="266">
        <v>1589815</v>
      </c>
      <c r="O40" s="266"/>
      <c r="P40" s="230">
        <f>SUM(D40:O40)</f>
        <v>7887099.2400000002</v>
      </c>
      <c r="Q40" s="319" t="s">
        <v>123</v>
      </c>
      <c r="R40" s="291">
        <f t="shared" ref="R40:R45" si="14">B40-P40</f>
        <v>-327099.24000000022</v>
      </c>
    </row>
    <row r="41" spans="1:19" ht="15.75" x14ac:dyDescent="0.25">
      <c r="A41" s="220" t="s">
        <v>142</v>
      </c>
      <c r="B41" s="252">
        <v>274000</v>
      </c>
      <c r="C41" s="226">
        <f t="shared" si="13"/>
        <v>22833.333333333332</v>
      </c>
      <c r="D41" s="268"/>
      <c r="E41" s="268"/>
      <c r="F41" s="268"/>
      <c r="G41" s="268"/>
      <c r="H41" s="268"/>
      <c r="I41" s="268"/>
      <c r="J41" s="268"/>
      <c r="K41" s="268"/>
      <c r="L41" s="268">
        <v>62600</v>
      </c>
      <c r="M41" s="268"/>
      <c r="N41" s="268"/>
      <c r="O41" s="268"/>
      <c r="P41" s="230">
        <f t="shared" ref="P41:P45" si="15">SUM(D41:O41)</f>
        <v>62600</v>
      </c>
      <c r="Q41" s="316" t="s">
        <v>123</v>
      </c>
      <c r="R41" s="291">
        <f t="shared" si="14"/>
        <v>211400</v>
      </c>
    </row>
    <row r="42" spans="1:19" ht="15.75" x14ac:dyDescent="0.25">
      <c r="A42" s="220" t="s">
        <v>143</v>
      </c>
      <c r="B42" s="252">
        <v>300000</v>
      </c>
      <c r="C42" s="226">
        <f t="shared" si="13"/>
        <v>25000</v>
      </c>
      <c r="D42" s="268">
        <v>150000</v>
      </c>
      <c r="E42" s="268"/>
      <c r="F42" s="268">
        <v>150000</v>
      </c>
      <c r="G42" s="268"/>
      <c r="H42" s="268"/>
      <c r="I42" s="268"/>
      <c r="J42" s="268"/>
      <c r="K42" s="268"/>
      <c r="L42" s="268"/>
      <c r="M42" s="268"/>
      <c r="N42" s="268"/>
      <c r="O42" s="268"/>
      <c r="P42" s="230">
        <f t="shared" si="15"/>
        <v>300000</v>
      </c>
      <c r="Q42" s="316" t="s">
        <v>123</v>
      </c>
      <c r="R42" s="291">
        <f t="shared" si="14"/>
        <v>0</v>
      </c>
    </row>
    <row r="43" spans="1:19" ht="15.75" x14ac:dyDescent="0.25">
      <c r="A43" s="265" t="s">
        <v>144</v>
      </c>
      <c r="B43" s="222">
        <v>2800000</v>
      </c>
      <c r="C43" s="226">
        <f t="shared" si="13"/>
        <v>233333.33333333334</v>
      </c>
      <c r="D43" s="266">
        <v>1500000</v>
      </c>
      <c r="E43" s="266"/>
      <c r="F43" s="266">
        <f>1500000+515000+40000-800000+4165.6+400+10300</f>
        <v>1269865.6000000001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5"/>
        <v>2769865.6</v>
      </c>
      <c r="Q43" s="316" t="s">
        <v>123</v>
      </c>
      <c r="R43" s="291">
        <f t="shared" si="14"/>
        <v>30134.399999999907</v>
      </c>
    </row>
    <row r="44" spans="1:19" ht="15.75" x14ac:dyDescent="0.25">
      <c r="A44" s="265" t="s">
        <v>145</v>
      </c>
      <c r="B44" s="222">
        <v>800000</v>
      </c>
      <c r="C44" s="226">
        <f>B44/12</f>
        <v>66666.666666666672</v>
      </c>
      <c r="D44" s="266"/>
      <c r="E44" s="266"/>
      <c r="F44" s="266">
        <v>800000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5"/>
        <v>800000</v>
      </c>
      <c r="Q44" s="316" t="s">
        <v>123</v>
      </c>
      <c r="R44" s="291">
        <f t="shared" si="14"/>
        <v>0</v>
      </c>
    </row>
    <row r="45" spans="1:19" ht="15.75" x14ac:dyDescent="0.25">
      <c r="A45" s="265" t="s">
        <v>146</v>
      </c>
      <c r="B45" s="222">
        <v>350000</v>
      </c>
      <c r="C45" s="226">
        <f t="shared" si="13"/>
        <v>29166.666666666668</v>
      </c>
      <c r="D45" s="266">
        <v>152715</v>
      </c>
      <c r="E45" s="266"/>
      <c r="F45" s="266"/>
      <c r="G45" s="266"/>
      <c r="H45" s="266"/>
      <c r="I45" s="266"/>
      <c r="J45" s="266">
        <v>195690</v>
      </c>
      <c r="K45" s="266"/>
      <c r="L45" s="266"/>
      <c r="M45" s="266"/>
      <c r="N45" s="266"/>
      <c r="O45" s="266"/>
      <c r="P45" s="230">
        <f t="shared" si="15"/>
        <v>348405</v>
      </c>
      <c r="Q45" s="316" t="s">
        <v>123</v>
      </c>
      <c r="R45" s="291">
        <f t="shared" si="14"/>
        <v>1595</v>
      </c>
    </row>
    <row r="46" spans="1:19" ht="16.5" thickBot="1" x14ac:dyDescent="0.3">
      <c r="A46" s="265" t="s">
        <v>147</v>
      </c>
      <c r="B46" s="222">
        <v>250000</v>
      </c>
      <c r="C46" s="226">
        <f t="shared" ref="C46" si="16">B46/12</f>
        <v>20833.333333333332</v>
      </c>
      <c r="D46" s="274"/>
      <c r="E46" s="274"/>
      <c r="F46" s="274"/>
      <c r="G46" s="274"/>
      <c r="H46" s="274"/>
      <c r="I46" s="274"/>
      <c r="J46" s="274">
        <v>250000</v>
      </c>
      <c r="K46" s="274"/>
      <c r="L46" s="274"/>
      <c r="M46" s="274"/>
      <c r="N46" s="274"/>
      <c r="O46" s="274"/>
      <c r="P46" s="275"/>
      <c r="Q46" s="318"/>
      <c r="R46" s="297"/>
    </row>
    <row r="47" spans="1:19" ht="31.5" x14ac:dyDescent="0.25">
      <c r="A47" s="294" t="s">
        <v>65</v>
      </c>
      <c r="B47" s="289">
        <f t="shared" ref="B47:P47" si="17">SUM(B40:B46)</f>
        <v>12334000</v>
      </c>
      <c r="C47" s="289">
        <f t="shared" si="17"/>
        <v>1027833.3333333334</v>
      </c>
      <c r="D47" s="289">
        <f t="shared" si="17"/>
        <v>1802715</v>
      </c>
      <c r="E47" s="289">
        <f t="shared" si="17"/>
        <v>0</v>
      </c>
      <c r="F47" s="289">
        <f t="shared" si="17"/>
        <v>2717334.84</v>
      </c>
      <c r="G47" s="289">
        <f t="shared" si="17"/>
        <v>2302175</v>
      </c>
      <c r="H47" s="289">
        <f t="shared" si="17"/>
        <v>0</v>
      </c>
      <c r="I47" s="289">
        <f t="shared" si="17"/>
        <v>608700</v>
      </c>
      <c r="J47" s="289">
        <f t="shared" si="17"/>
        <v>445690</v>
      </c>
      <c r="K47" s="289">
        <f t="shared" si="17"/>
        <v>0</v>
      </c>
      <c r="L47" s="289">
        <f t="shared" si="17"/>
        <v>2154454</v>
      </c>
      <c r="M47" s="289">
        <f t="shared" si="17"/>
        <v>797086</v>
      </c>
      <c r="N47" s="289">
        <f t="shared" si="17"/>
        <v>1589815</v>
      </c>
      <c r="O47" s="289">
        <f t="shared" si="17"/>
        <v>0</v>
      </c>
      <c r="P47" s="289">
        <f t="shared" si="17"/>
        <v>12167969.84</v>
      </c>
      <c r="Q47" s="289" t="s">
        <v>123</v>
      </c>
      <c r="R47" s="289">
        <f>SUM(R40:R46)</f>
        <v>-83969.840000000317</v>
      </c>
      <c r="S47" s="271"/>
    </row>
    <row r="48" spans="1:19" ht="15.75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71"/>
    </row>
    <row r="49" spans="1:19" ht="15.75" x14ac:dyDescent="0.25">
      <c r="A49" s="292" t="s">
        <v>48</v>
      </c>
      <c r="B49" s="222">
        <f t="shared" ref="B49:P49" si="18">B38+B47</f>
        <v>54000904</v>
      </c>
      <c r="C49" s="226">
        <f t="shared" si="18"/>
        <v>4500075.333333334</v>
      </c>
      <c r="D49" s="222">
        <f t="shared" si="18"/>
        <v>4198504.5</v>
      </c>
      <c r="E49" s="222">
        <f t="shared" si="18"/>
        <v>4903578.29</v>
      </c>
      <c r="F49" s="222">
        <f t="shared" si="18"/>
        <v>5515683.7999999998</v>
      </c>
      <c r="G49" s="222">
        <f>G38+G47</f>
        <v>4621090</v>
      </c>
      <c r="H49" s="222">
        <f t="shared" si="18"/>
        <v>4079355</v>
      </c>
      <c r="I49" s="222">
        <f t="shared" si="18"/>
        <v>4152277</v>
      </c>
      <c r="J49" s="222">
        <f t="shared" si="18"/>
        <v>3533278</v>
      </c>
      <c r="K49" s="222">
        <f t="shared" si="18"/>
        <v>3546620</v>
      </c>
      <c r="L49" s="222">
        <f>L38+L47</f>
        <v>5196954</v>
      </c>
      <c r="M49" s="222">
        <f>M38+M47</f>
        <v>3971584</v>
      </c>
      <c r="N49" s="222">
        <f>N38+N47</f>
        <v>5413473</v>
      </c>
      <c r="O49" s="222">
        <f t="shared" si="18"/>
        <v>0</v>
      </c>
      <c r="P49" s="222">
        <f t="shared" si="18"/>
        <v>48852197.590000004</v>
      </c>
      <c r="Q49" s="222" t="s">
        <v>123</v>
      </c>
      <c r="R49" s="267">
        <f>R38+R47</f>
        <v>1948789.7433333346</v>
      </c>
    </row>
    <row r="50" spans="1:19" ht="15.75" x14ac:dyDescent="0.25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84"/>
      <c r="R50" s="212"/>
    </row>
    <row r="51" spans="1:19" s="288" customFormat="1" ht="24.75" customHeight="1" x14ac:dyDescent="0.25">
      <c r="A51" s="285" t="s">
        <v>116</v>
      </c>
      <c r="B51" s="286"/>
      <c r="C51" s="286"/>
      <c r="D51" s="287">
        <v>1480675.35</v>
      </c>
      <c r="E51" s="287">
        <v>317648.90000000002</v>
      </c>
      <c r="F51" s="287">
        <v>1373865.95</v>
      </c>
      <c r="G51" s="287">
        <v>967202</v>
      </c>
      <c r="H51" s="287">
        <v>1176497</v>
      </c>
      <c r="I51" s="287">
        <v>1284824</v>
      </c>
      <c r="J51" s="287">
        <v>1825344</v>
      </c>
      <c r="K51" s="287">
        <v>2089714</v>
      </c>
      <c r="L51" s="287">
        <v>2769717</v>
      </c>
      <c r="M51" s="287">
        <v>3584003</v>
      </c>
      <c r="N51" s="287">
        <v>2484389</v>
      </c>
      <c r="O51" s="357"/>
      <c r="P51" s="206"/>
      <c r="Q51" s="206"/>
      <c r="R51" s="206"/>
    </row>
    <row r="52" spans="1:19" s="207" customFormat="1" ht="15.75" x14ac:dyDescent="0.25">
      <c r="A52" s="359"/>
      <c r="B52" s="384" t="s">
        <v>218</v>
      </c>
      <c r="C52" s="384"/>
      <c r="D52" s="385"/>
      <c r="E52" s="385">
        <v>2000000</v>
      </c>
      <c r="F52" s="385">
        <v>-2000000</v>
      </c>
      <c r="G52" s="385"/>
      <c r="H52" s="385"/>
      <c r="I52" s="385"/>
      <c r="J52" s="385"/>
      <c r="K52" s="385"/>
      <c r="L52" s="385"/>
      <c r="M52" s="385"/>
      <c r="N52" s="385"/>
      <c r="O52" s="385"/>
      <c r="P52" s="358"/>
      <c r="Q52" s="358"/>
      <c r="R52" s="358"/>
      <c r="S52" s="361"/>
    </row>
    <row r="53" spans="1:19" ht="15.75" x14ac:dyDescent="0.25">
      <c r="A53" s="279"/>
      <c r="B53" s="276"/>
      <c r="C53" s="276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358"/>
      <c r="Q53" s="358"/>
      <c r="R53" s="358"/>
    </row>
    <row r="54" spans="1:19" s="210" customFormat="1" ht="15.75" x14ac:dyDescent="0.25">
      <c r="A54" s="209"/>
      <c r="B54" s="446" t="s">
        <v>131</v>
      </c>
      <c r="C54" s="280" t="s">
        <v>132</v>
      </c>
      <c r="D54" s="281">
        <v>10300</v>
      </c>
      <c r="E54" s="281">
        <v>8400</v>
      </c>
      <c r="F54" s="281">
        <v>42000</v>
      </c>
      <c r="G54" s="281">
        <v>36700</v>
      </c>
      <c r="H54" s="281">
        <v>200</v>
      </c>
      <c r="I54" s="281"/>
      <c r="J54" s="281">
        <v>25000</v>
      </c>
      <c r="K54" s="281">
        <v>213570</v>
      </c>
      <c r="L54" s="281">
        <v>34000</v>
      </c>
      <c r="M54" s="281">
        <v>25900</v>
      </c>
      <c r="N54" s="281">
        <v>51544</v>
      </c>
      <c r="O54" s="281"/>
      <c r="P54" s="358"/>
      <c r="Q54" s="358"/>
      <c r="R54" s="358"/>
    </row>
    <row r="55" spans="1:19" s="210" customFormat="1" ht="15.75" x14ac:dyDescent="0.25">
      <c r="A55" s="209"/>
      <c r="B55" s="446"/>
      <c r="C55" s="280" t="s">
        <v>133</v>
      </c>
      <c r="D55" s="281">
        <v>8400</v>
      </c>
      <c r="E55" s="281">
        <v>42000</v>
      </c>
      <c r="F55" s="403">
        <v>36700</v>
      </c>
      <c r="G55" s="281">
        <v>200</v>
      </c>
      <c r="H55" s="281"/>
      <c r="I55" s="281">
        <v>25000</v>
      </c>
      <c r="J55" s="281">
        <v>213570</v>
      </c>
      <c r="K55" s="281">
        <v>34000</v>
      </c>
      <c r="L55" s="281">
        <v>25900</v>
      </c>
      <c r="M55" s="281">
        <v>51544</v>
      </c>
      <c r="N55" s="281">
        <v>52569</v>
      </c>
      <c r="O55" s="281"/>
      <c r="P55" s="358"/>
      <c r="Q55" s="358"/>
      <c r="R55" s="358"/>
    </row>
    <row r="56" spans="1:19" s="394" customFormat="1" ht="15.75" x14ac:dyDescent="0.25">
      <c r="A56" s="388"/>
      <c r="B56" s="389"/>
      <c r="C56" s="390"/>
      <c r="D56" s="391"/>
      <c r="E56" s="391"/>
      <c r="F56" s="392"/>
      <c r="G56" s="391"/>
      <c r="H56" s="391"/>
      <c r="I56" s="391"/>
      <c r="J56" s="391"/>
      <c r="K56" s="391"/>
      <c r="L56" s="391"/>
      <c r="M56" s="391"/>
      <c r="N56" s="391"/>
      <c r="O56" s="391"/>
      <c r="P56" s="393"/>
      <c r="Q56" s="393"/>
      <c r="R56" s="393"/>
    </row>
    <row r="57" spans="1:19" s="394" customFormat="1" ht="15.75" x14ac:dyDescent="0.25">
      <c r="A57" s="388"/>
      <c r="B57" s="450" t="s">
        <v>219</v>
      </c>
      <c r="C57" s="395"/>
      <c r="D57" s="396"/>
      <c r="E57" s="396"/>
      <c r="F57" s="397">
        <v>0</v>
      </c>
      <c r="G57" s="396">
        <v>241290</v>
      </c>
      <c r="H57" s="396">
        <v>80600</v>
      </c>
      <c r="I57" s="396">
        <v>20980</v>
      </c>
      <c r="J57" s="396">
        <v>75870</v>
      </c>
      <c r="K57" s="396"/>
      <c r="L57" s="396">
        <v>207320</v>
      </c>
      <c r="M57" s="396">
        <v>34745</v>
      </c>
      <c r="N57" s="396">
        <v>1025</v>
      </c>
      <c r="O57" s="396"/>
      <c r="P57" s="393"/>
      <c r="Q57" s="393"/>
      <c r="R57" s="393"/>
    </row>
    <row r="58" spans="1:19" s="394" customFormat="1" ht="15.75" x14ac:dyDescent="0.25">
      <c r="A58" s="388"/>
      <c r="B58" s="450"/>
      <c r="C58" s="395"/>
      <c r="D58" s="396"/>
      <c r="E58" s="396"/>
      <c r="F58" s="397">
        <v>241290</v>
      </c>
      <c r="G58" s="396">
        <v>80600</v>
      </c>
      <c r="H58" s="396">
        <v>20980</v>
      </c>
      <c r="I58" s="396">
        <v>75870</v>
      </c>
      <c r="J58" s="396">
        <v>0</v>
      </c>
      <c r="K58" s="396">
        <v>207320</v>
      </c>
      <c r="L58" s="396">
        <v>34745</v>
      </c>
      <c r="M58" s="396">
        <v>1025</v>
      </c>
      <c r="N58" s="396"/>
      <c r="O58" s="396"/>
      <c r="P58" s="393"/>
      <c r="Q58" s="393"/>
      <c r="R58" s="393"/>
    </row>
    <row r="59" spans="1:19" s="361" customFormat="1" ht="15.75" x14ac:dyDescent="0.25">
      <c r="A59" s="359"/>
      <c r="B59" s="358"/>
      <c r="C59" s="358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58"/>
      <c r="Q59" s="358"/>
      <c r="R59" s="358"/>
    </row>
    <row r="60" spans="1:19" s="207" customFormat="1" ht="15.75" x14ac:dyDescent="0.25">
      <c r="A60" s="359"/>
      <c r="B60" s="447" t="s">
        <v>134</v>
      </c>
      <c r="C60" s="282" t="s">
        <v>132</v>
      </c>
      <c r="D60" s="356">
        <v>-3608</v>
      </c>
      <c r="E60" s="356">
        <f>D61</f>
        <v>-981.49</v>
      </c>
      <c r="F60" s="356">
        <v>0</v>
      </c>
      <c r="G60" s="356"/>
      <c r="H60" s="356"/>
      <c r="I60" s="356"/>
      <c r="J60" s="356"/>
      <c r="K60" s="356">
        <v>856</v>
      </c>
      <c r="L60" s="356">
        <v>1091</v>
      </c>
      <c r="M60" s="356"/>
      <c r="N60" s="356">
        <v>1680</v>
      </c>
      <c r="O60" s="356"/>
      <c r="P60" s="358"/>
      <c r="Q60" s="358"/>
      <c r="R60" s="358"/>
      <c r="S60" s="361"/>
    </row>
    <row r="61" spans="1:19" s="207" customFormat="1" ht="15.75" x14ac:dyDescent="0.25">
      <c r="A61" s="359"/>
      <c r="B61" s="447"/>
      <c r="C61" s="282" t="s">
        <v>133</v>
      </c>
      <c r="D61" s="356">
        <v>-981.49</v>
      </c>
      <c r="E61" s="356">
        <v>0</v>
      </c>
      <c r="F61" s="356">
        <v>-145</v>
      </c>
      <c r="G61" s="356"/>
      <c r="H61" s="356"/>
      <c r="I61" s="356">
        <v>0</v>
      </c>
      <c r="J61" s="356">
        <v>856</v>
      </c>
      <c r="K61" s="356">
        <v>1091</v>
      </c>
      <c r="L61" s="356"/>
      <c r="M61" s="356">
        <v>1680</v>
      </c>
      <c r="N61" s="356">
        <v>7915</v>
      </c>
      <c r="O61" s="356"/>
      <c r="P61" s="358"/>
      <c r="Q61" s="358"/>
      <c r="R61" s="358"/>
      <c r="S61" s="361"/>
    </row>
    <row r="62" spans="1:19" s="361" customFormat="1" ht="15.75" x14ac:dyDescent="0.25">
      <c r="A62" s="359"/>
      <c r="B62" s="358"/>
      <c r="C62" s="358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58"/>
      <c r="Q62" s="358"/>
      <c r="R62" s="358"/>
    </row>
    <row r="63" spans="1:19" s="361" customFormat="1" ht="15.75" x14ac:dyDescent="0.25">
      <c r="A63" s="359"/>
      <c r="B63" s="445" t="s">
        <v>135</v>
      </c>
      <c r="C63" s="386" t="s">
        <v>136</v>
      </c>
      <c r="D63" s="376">
        <v>3470709.04</v>
      </c>
      <c r="E63" s="376">
        <v>5839570.7300000004</v>
      </c>
      <c r="F63" s="376">
        <v>6572045.8499999996</v>
      </c>
      <c r="G63" s="376">
        <v>4214426</v>
      </c>
      <c r="H63" s="376">
        <v>4288650</v>
      </c>
      <c r="I63" s="376">
        <v>4260703</v>
      </c>
      <c r="J63" s="376">
        <v>4073916</v>
      </c>
      <c r="K63" s="376">
        <v>3812795</v>
      </c>
      <c r="L63" s="376">
        <v>5878048</v>
      </c>
      <c r="M63" s="376">
        <v>4785870</v>
      </c>
      <c r="N63" s="376">
        <v>4316479</v>
      </c>
      <c r="O63" s="376"/>
      <c r="P63" s="358"/>
      <c r="Q63" s="358"/>
      <c r="R63" s="358"/>
    </row>
    <row r="64" spans="1:19" s="361" customFormat="1" ht="15.75" x14ac:dyDescent="0.25">
      <c r="A64" s="359"/>
      <c r="B64" s="445"/>
      <c r="C64" s="386" t="s">
        <v>137</v>
      </c>
      <c r="D64" s="376">
        <v>4198917.79</v>
      </c>
      <c r="E64" s="376">
        <v>7002597.1799999997</v>
      </c>
      <c r="F64" s="376">
        <v>5515828.7999999998</v>
      </c>
      <c r="G64" s="376">
        <v>4621090</v>
      </c>
      <c r="H64" s="376">
        <v>4079355</v>
      </c>
      <c r="I64" s="376">
        <v>4152277</v>
      </c>
      <c r="J64" s="376">
        <v>3533396</v>
      </c>
      <c r="K64" s="376">
        <v>3548425</v>
      </c>
      <c r="L64" s="376">
        <v>5198045</v>
      </c>
      <c r="M64" s="376">
        <v>3971584</v>
      </c>
      <c r="N64" s="376">
        <v>5416092</v>
      </c>
      <c r="O64" s="376"/>
      <c r="P64" s="358"/>
      <c r="Q64" s="358"/>
      <c r="R64" s="358"/>
    </row>
    <row r="65" spans="1:19" s="361" customFormat="1" ht="15.75" x14ac:dyDescent="0.25">
      <c r="A65" s="359"/>
      <c r="B65" s="358"/>
      <c r="C65" s="358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58"/>
      <c r="Q65" s="358"/>
      <c r="R65" s="358"/>
    </row>
    <row r="66" spans="1:19" s="361" customFormat="1" ht="15.75" x14ac:dyDescent="0.25">
      <c r="A66" s="359"/>
      <c r="B66" s="449" t="s">
        <v>187</v>
      </c>
      <c r="C66" s="449"/>
      <c r="D66" s="376">
        <v>0</v>
      </c>
      <c r="E66" s="376">
        <v>100000</v>
      </c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58"/>
      <c r="Q66" s="358"/>
      <c r="R66" s="358"/>
    </row>
    <row r="67" spans="1:19" s="361" customFormat="1" ht="15.75" x14ac:dyDescent="0.25">
      <c r="A67" s="359"/>
      <c r="B67" s="448" t="s">
        <v>161</v>
      </c>
      <c r="C67" s="398" t="s">
        <v>136</v>
      </c>
      <c r="D67" s="399">
        <f>D63-D16</f>
        <v>0</v>
      </c>
      <c r="E67" s="399">
        <f>E63-E16+канализация!C12-E66</f>
        <v>8.149072527885437E-10</v>
      </c>
      <c r="F67" s="399">
        <f>F63-F16-F66+F52</f>
        <v>0</v>
      </c>
      <c r="G67" s="399"/>
      <c r="H67" s="399"/>
      <c r="I67" s="399"/>
      <c r="J67" s="399"/>
      <c r="K67" s="399"/>
      <c r="L67" s="399"/>
      <c r="M67" s="399"/>
      <c r="N67" s="399"/>
      <c r="O67" s="399"/>
      <c r="P67" s="358"/>
      <c r="Q67" s="358"/>
      <c r="R67" s="358"/>
    </row>
    <row r="68" spans="1:19" s="360" customFormat="1" ht="15.75" x14ac:dyDescent="0.25">
      <c r="B68" s="448"/>
      <c r="C68" s="398" t="s">
        <v>137</v>
      </c>
      <c r="D68" s="399">
        <f>D64-D49+D61-D60-D12</f>
        <v>-0.19999999996252882</v>
      </c>
      <c r="E68" s="399">
        <f>E64-E49+E61-E60-E12-E52-E66</f>
        <v>0.37999999988824129</v>
      </c>
      <c r="F68" s="399">
        <f>F64-F49+F61-F60-F12-F66</f>
        <v>0</v>
      </c>
      <c r="G68" s="399">
        <f t="shared" ref="G68:O68" si="19">G64-G49+G61-G60-G12</f>
        <v>0</v>
      </c>
      <c r="H68" s="399">
        <f t="shared" si="19"/>
        <v>0</v>
      </c>
      <c r="I68" s="399">
        <f t="shared" si="19"/>
        <v>0</v>
      </c>
      <c r="J68" s="399">
        <f t="shared" si="19"/>
        <v>0</v>
      </c>
      <c r="K68" s="399">
        <f t="shared" si="19"/>
        <v>0</v>
      </c>
      <c r="L68" s="399">
        <f t="shared" si="19"/>
        <v>0</v>
      </c>
      <c r="M68" s="399">
        <f>M64-M49+M61-M60-M12</f>
        <v>0</v>
      </c>
      <c r="N68" s="399">
        <f t="shared" si="19"/>
        <v>0</v>
      </c>
      <c r="O68" s="399">
        <f t="shared" si="19"/>
        <v>0</v>
      </c>
      <c r="P68" s="362"/>
    </row>
    <row r="69" spans="1:19" s="375" customFormat="1" x14ac:dyDescent="0.25">
      <c r="A69" s="372"/>
      <c r="B69" s="448"/>
      <c r="C69" s="400" t="s">
        <v>184</v>
      </c>
      <c r="D69" s="401">
        <f>B4+D16-D49-D51-D60+D61-D12</f>
        <v>-0.19999999949686753</v>
      </c>
      <c r="E69" s="401">
        <f>D51+E16-E49-E51-E60+E61-E12-E52-канализация!C12</f>
        <v>0.37999999930616468</v>
      </c>
      <c r="F69" s="401">
        <f>E51+F16-F49-F51-F60+F61-F12+F66-F52</f>
        <v>0</v>
      </c>
      <c r="G69" s="401"/>
      <c r="H69" s="401"/>
      <c r="I69" s="401"/>
      <c r="J69" s="401"/>
      <c r="K69" s="401"/>
      <c r="L69" s="401"/>
      <c r="M69" s="401"/>
      <c r="N69" s="401"/>
      <c r="O69" s="401"/>
      <c r="P69" s="373"/>
      <c r="Q69" s="373"/>
      <c r="R69" s="373"/>
    </row>
    <row r="70" spans="1:19" s="375" customFormat="1" x14ac:dyDescent="0.25">
      <c r="A70" s="372"/>
      <c r="B70" s="373"/>
      <c r="C70" s="373"/>
      <c r="D70" s="374"/>
      <c r="E70" s="374"/>
      <c r="F70" s="374"/>
      <c r="G70" s="374"/>
      <c r="H70" s="374"/>
      <c r="I70" s="374"/>
      <c r="J70" s="374"/>
      <c r="K70" s="374"/>
      <c r="L70" s="387"/>
      <c r="M70" s="374"/>
      <c r="N70" s="374"/>
      <c r="O70" s="374"/>
      <c r="P70" s="373"/>
      <c r="Q70" s="373"/>
      <c r="R70" s="373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s="205" customFormat="1" x14ac:dyDescent="0.25">
      <c r="A73" s="283"/>
      <c r="B73" s="218"/>
      <c r="C73" s="218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4" spans="1:19" x14ac:dyDescent="0.25"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198"/>
      <c r="Q74" s="198"/>
      <c r="R74" s="198"/>
      <c r="S74" s="203"/>
    </row>
    <row r="76" spans="1:19" ht="15.75" customHeight="1" x14ac:dyDescent="0.25"/>
    <row r="77" spans="1:19" ht="15.75" customHeight="1" x14ac:dyDescent="0.25"/>
    <row r="78" spans="1:19" ht="15.75" customHeight="1" x14ac:dyDescent="0.25"/>
  </sheetData>
  <mergeCells count="6">
    <mergeCell ref="B63:B64"/>
    <mergeCell ref="B54:B55"/>
    <mergeCell ref="B60:B61"/>
    <mergeCell ref="B67:B69"/>
    <mergeCell ref="B66:C66"/>
    <mergeCell ref="B57:B58"/>
  </mergeCells>
  <phoneticPr fontId="28" type="noConversion"/>
  <pageMargins left="0.25" right="0.25" top="0.75" bottom="0.75" header="0.3" footer="0.3"/>
  <pageSetup paperSize="9" scale="46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51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52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8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4"/>
  <sheetViews>
    <sheetView topLeftCell="A133" zoomScale="115" workbookViewId="0">
      <selection activeCell="A142" sqref="A142:XFD142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13.7109375" style="96" customWidth="1"/>
    <col min="4" max="4" width="9.28515625" style="96" bestFit="1" customWidth="1"/>
    <col min="5" max="5" width="10.85546875" style="96" customWidth="1"/>
    <col min="6" max="6" width="10.28515625" style="96" bestFit="1" customWidth="1"/>
    <col min="7" max="7" width="11.7109375" style="96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14.28515625" style="96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>
        <v>22000</v>
      </c>
      <c r="F3" s="324">
        <v>11000</v>
      </c>
      <c r="G3" s="324">
        <v>11000</v>
      </c>
      <c r="H3" s="324">
        <v>11000</v>
      </c>
      <c r="I3" s="324">
        <v>11000</v>
      </c>
      <c r="J3" s="324">
        <v>11000</v>
      </c>
      <c r="K3" s="324">
        <v>11000</v>
      </c>
      <c r="L3" s="324">
        <v>11000</v>
      </c>
      <c r="M3" s="324"/>
      <c r="N3" s="145">
        <f t="shared" ref="N3:N18" si="0">SUM(B3:M3)</f>
        <v>121000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>
        <v>9000</v>
      </c>
      <c r="F4" s="326">
        <v>9000</v>
      </c>
      <c r="G4" s="326">
        <v>9000</v>
      </c>
      <c r="H4" s="326">
        <v>9000</v>
      </c>
      <c r="I4" s="326">
        <v>9000</v>
      </c>
      <c r="J4" s="326">
        <v>9000</v>
      </c>
      <c r="K4" s="326">
        <v>9000</v>
      </c>
      <c r="L4" s="326">
        <v>9000</v>
      </c>
      <c r="M4" s="326"/>
      <c r="N4" s="145">
        <f t="shared" si="0"/>
        <v>99000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>
        <v>7519</v>
      </c>
      <c r="H5" s="324">
        <v>17443</v>
      </c>
      <c r="I5" s="324">
        <v>14540</v>
      </c>
      <c r="J5" s="324">
        <v>14781</v>
      </c>
      <c r="K5" s="324">
        <v>11377</v>
      </c>
      <c r="L5" s="324">
        <v>7201</v>
      </c>
      <c r="M5" s="324"/>
      <c r="N5" s="145">
        <f t="shared" si="0"/>
        <v>118463.09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>
        <v>18130</v>
      </c>
      <c r="K6" s="178"/>
      <c r="L6" s="178"/>
      <c r="M6" s="178"/>
      <c r="N6" s="145">
        <f t="shared" si="0"/>
        <v>18130</v>
      </c>
    </row>
    <row r="7" spans="1:14" x14ac:dyDescent="0.25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>
        <v>1200</v>
      </c>
      <c r="I7" s="180"/>
      <c r="J7" s="180">
        <v>1200</v>
      </c>
      <c r="K7" s="180"/>
      <c r="L7" s="180">
        <v>1200</v>
      </c>
      <c r="M7" s="180"/>
      <c r="N7" s="145">
        <f t="shared" si="0"/>
        <v>8250</v>
      </c>
    </row>
    <row r="8" spans="1:14" x14ac:dyDescent="0.25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>
        <v>13920</v>
      </c>
      <c r="L8" s="178"/>
      <c r="M8" s="178"/>
      <c r="N8" s="145">
        <f t="shared" si="0"/>
        <v>27047</v>
      </c>
    </row>
    <row r="9" spans="1:14" x14ac:dyDescent="0.25">
      <c r="A9" s="369" t="s">
        <v>152</v>
      </c>
      <c r="B9" s="178">
        <f>338+3160.7</f>
        <v>3498.7</v>
      </c>
      <c r="C9" s="180"/>
      <c r="D9" s="182"/>
      <c r="E9" s="180">
        <v>4669</v>
      </c>
      <c r="F9" s="180">
        <v>1090</v>
      </c>
      <c r="G9" s="180"/>
      <c r="H9" s="180"/>
      <c r="I9" s="180">
        <v>5500</v>
      </c>
      <c r="J9" s="180"/>
      <c r="K9" s="180"/>
      <c r="L9" s="180"/>
      <c r="M9" s="180"/>
      <c r="N9" s="145">
        <f t="shared" si="0"/>
        <v>14757.7</v>
      </c>
    </row>
    <row r="10" spans="1:14" x14ac:dyDescent="0.25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25">
      <c r="A13" s="368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>
        <v>4892</v>
      </c>
      <c r="H13" s="180">
        <v>753</v>
      </c>
      <c r="I13" s="180">
        <v>3092</v>
      </c>
      <c r="J13" s="180">
        <v>1151</v>
      </c>
      <c r="K13" s="180"/>
      <c r="L13" s="180"/>
      <c r="M13" s="180"/>
      <c r="N13" s="145">
        <f t="shared" si="0"/>
        <v>11136.49</v>
      </c>
    </row>
    <row r="14" spans="1:14" x14ac:dyDescent="0.25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67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>
        <v>40</v>
      </c>
      <c r="H15" s="180">
        <v>571</v>
      </c>
      <c r="I15" s="180">
        <v>133</v>
      </c>
      <c r="J15" s="180"/>
      <c r="K15" s="180">
        <v>585</v>
      </c>
      <c r="L15" s="180">
        <v>477</v>
      </c>
      <c r="M15" s="180"/>
      <c r="N15" s="145">
        <f t="shared" si="0"/>
        <v>3327.12</v>
      </c>
    </row>
    <row r="16" spans="1:14" x14ac:dyDescent="0.25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0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>
        <v>600</v>
      </c>
      <c r="I20" s="180"/>
      <c r="J20" s="180"/>
      <c r="K20" s="180">
        <v>900</v>
      </c>
      <c r="L20" s="180">
        <v>1500</v>
      </c>
      <c r="M20" s="180"/>
      <c r="N20" s="145">
        <f t="shared" si="1"/>
        <v>6040</v>
      </c>
    </row>
    <row r="21" spans="1:14" x14ac:dyDescent="0.25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>
        <v>376</v>
      </c>
      <c r="I21" s="180"/>
      <c r="J21" s="180"/>
      <c r="K21" s="180"/>
      <c r="L21" s="180"/>
      <c r="M21" s="180"/>
      <c r="N21" s="145">
        <f t="shared" si="1"/>
        <v>3566</v>
      </c>
    </row>
    <row r="22" spans="1:14" x14ac:dyDescent="0.25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>
        <v>18526</v>
      </c>
      <c r="M24" s="180"/>
      <c r="N24" s="145">
        <f t="shared" si="1"/>
        <v>25253</v>
      </c>
    </row>
    <row r="25" spans="1:14" x14ac:dyDescent="0.25">
      <c r="A25" s="369" t="s">
        <v>194</v>
      </c>
      <c r="B25" s="178"/>
      <c r="C25" s="180">
        <v>1500</v>
      </c>
      <c r="D25" s="182"/>
      <c r="E25" s="180">
        <v>6000</v>
      </c>
      <c r="F25" s="180"/>
      <c r="G25" s="180">
        <v>6000</v>
      </c>
      <c r="H25" s="180"/>
      <c r="I25" s="180"/>
      <c r="J25" s="180">
        <v>5500</v>
      </c>
      <c r="K25" s="180">
        <v>6000</v>
      </c>
      <c r="L25" s="180"/>
      <c r="M25" s="180"/>
      <c r="N25" s="145">
        <f t="shared" si="1"/>
        <v>25000</v>
      </c>
    </row>
    <row r="26" spans="1:14" x14ac:dyDescent="0.25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>
        <v>6762</v>
      </c>
      <c r="H26" s="180"/>
      <c r="I26" s="180"/>
      <c r="J26" s="180"/>
      <c r="K26" s="180"/>
      <c r="L26" s="180"/>
      <c r="M26" s="180"/>
      <c r="N26" s="145">
        <f t="shared" si="1"/>
        <v>12755</v>
      </c>
    </row>
    <row r="27" spans="1:14" x14ac:dyDescent="0.25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>
        <v>2028</v>
      </c>
      <c r="H33" s="180">
        <v>1755</v>
      </c>
      <c r="I33" s="180"/>
      <c r="J33" s="180"/>
      <c r="K33" s="180">
        <v>735</v>
      </c>
      <c r="L33" s="180">
        <v>3576</v>
      </c>
      <c r="M33" s="180"/>
      <c r="N33" s="145">
        <f t="shared" si="1"/>
        <v>10357</v>
      </c>
    </row>
    <row r="34" spans="1:14" x14ac:dyDescent="0.25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3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2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404" t="s">
        <v>234</v>
      </c>
      <c r="B38" s="181"/>
      <c r="C38" s="181"/>
      <c r="D38" s="181"/>
      <c r="E38" s="181"/>
      <c r="F38" s="181"/>
      <c r="G38" s="181">
        <v>278</v>
      </c>
      <c r="H38" s="181"/>
      <c r="I38" s="181"/>
      <c r="J38" s="181"/>
      <c r="K38" s="181">
        <v>1652</v>
      </c>
      <c r="L38" s="181"/>
      <c r="M38" s="181"/>
      <c r="N38" s="145">
        <f t="shared" si="1"/>
        <v>1930</v>
      </c>
    </row>
    <row r="39" spans="1:14" x14ac:dyDescent="0.25">
      <c r="A39" s="404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25">
      <c r="A40" s="350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7" si="2">SUM(B40:M40)</f>
        <v>3150</v>
      </c>
    </row>
    <row r="41" spans="1:14" x14ac:dyDescent="0.25">
      <c r="A41" s="350" t="s">
        <v>240</v>
      </c>
      <c r="B41" s="178"/>
      <c r="C41" s="178"/>
      <c r="D41" s="178"/>
      <c r="E41" s="178">
        <v>750</v>
      </c>
      <c r="F41" s="178"/>
      <c r="G41" s="178">
        <v>750</v>
      </c>
      <c r="H41" s="178"/>
      <c r="I41" s="178"/>
      <c r="J41" s="178"/>
      <c r="K41" s="178"/>
      <c r="L41" s="178">
        <v>2350</v>
      </c>
      <c r="M41" s="178"/>
      <c r="N41" s="145">
        <f t="shared" si="2"/>
        <v>3850</v>
      </c>
    </row>
    <row r="42" spans="1:14" x14ac:dyDescent="0.25">
      <c r="A42" s="350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25">
      <c r="A43" s="350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25">
      <c r="A44" s="350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25">
      <c r="A45" s="350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25">
      <c r="A46" s="350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>
        <v>300</v>
      </c>
      <c r="M46" s="178"/>
      <c r="N46" s="145">
        <f t="shared" si="2"/>
        <v>300</v>
      </c>
    </row>
    <row r="47" spans="1:14" x14ac:dyDescent="0.25">
      <c r="A47" s="350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25">
      <c r="A48" s="350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25">
      <c r="A49" s="350" t="s">
        <v>402</v>
      </c>
      <c r="B49" s="178"/>
      <c r="C49" s="178"/>
      <c r="D49" s="178"/>
      <c r="E49" s="178"/>
      <c r="F49" s="178"/>
      <c r="G49" s="178"/>
      <c r="H49" s="178"/>
      <c r="I49" s="178"/>
      <c r="J49" s="178">
        <v>950</v>
      </c>
      <c r="K49" s="178"/>
      <c r="L49" s="178"/>
      <c r="M49" s="178"/>
      <c r="N49" s="145">
        <f t="shared" si="2"/>
        <v>950</v>
      </c>
    </row>
    <row r="50" spans="1:14" x14ac:dyDescent="0.25">
      <c r="A50" s="350" t="s">
        <v>247</v>
      </c>
      <c r="B50" s="178"/>
      <c r="C50" s="178"/>
      <c r="D50" s="178"/>
      <c r="E50" s="178">
        <v>3170</v>
      </c>
      <c r="F50" s="178"/>
      <c r="G50" s="178"/>
      <c r="H50" s="178"/>
      <c r="I50" s="178">
        <v>2100</v>
      </c>
      <c r="J50" s="178"/>
      <c r="K50" s="178"/>
      <c r="L50" s="178"/>
      <c r="M50" s="178"/>
      <c r="N50" s="145">
        <f t="shared" si="2"/>
        <v>5270</v>
      </c>
    </row>
    <row r="51" spans="1:14" x14ac:dyDescent="0.25">
      <c r="A51" s="350" t="s">
        <v>251</v>
      </c>
      <c r="B51" s="178"/>
      <c r="C51" s="178"/>
      <c r="D51" s="178"/>
      <c r="E51" s="178"/>
      <c r="F51" s="178">
        <v>0</v>
      </c>
      <c r="G51" s="178"/>
      <c r="H51" s="178"/>
      <c r="I51" s="178"/>
      <c r="J51" s="178"/>
      <c r="K51" s="178"/>
      <c r="L51" s="178"/>
      <c r="M51" s="178"/>
      <c r="N51" s="145"/>
    </row>
    <row r="52" spans="1:14" x14ac:dyDescent="0.25">
      <c r="A52" s="350" t="s">
        <v>253</v>
      </c>
      <c r="B52" s="178"/>
      <c r="C52" s="178"/>
      <c r="D52" s="178"/>
      <c r="E52" s="178"/>
      <c r="F52" s="178">
        <v>1200</v>
      </c>
      <c r="G52" s="178"/>
      <c r="H52" s="178"/>
      <c r="I52" s="178"/>
      <c r="J52" s="178"/>
      <c r="K52" s="178"/>
      <c r="L52" s="178"/>
      <c r="M52" s="178"/>
      <c r="N52" s="145">
        <f t="shared" si="2"/>
        <v>1200</v>
      </c>
    </row>
    <row r="53" spans="1:14" x14ac:dyDescent="0.25">
      <c r="A53" s="350" t="s">
        <v>258</v>
      </c>
      <c r="B53" s="178"/>
      <c r="C53" s="178"/>
      <c r="D53" s="178"/>
      <c r="E53" s="178"/>
      <c r="F53" s="178">
        <v>10737</v>
      </c>
      <c r="G53" s="178"/>
      <c r="H53" s="178"/>
      <c r="I53" s="178"/>
      <c r="J53" s="178"/>
      <c r="K53" s="178"/>
      <c r="L53" s="178"/>
      <c r="M53" s="178"/>
      <c r="N53" s="145">
        <f t="shared" si="2"/>
        <v>10737</v>
      </c>
    </row>
    <row r="54" spans="1:14" ht="30" x14ac:dyDescent="0.25">
      <c r="A54" s="405" t="s">
        <v>259</v>
      </c>
      <c r="B54" s="181"/>
      <c r="C54" s="181"/>
      <c r="D54" s="181"/>
      <c r="E54" s="181"/>
      <c r="F54" s="181">
        <v>15885</v>
      </c>
      <c r="G54" s="181"/>
      <c r="H54" s="181"/>
      <c r="I54" s="181"/>
      <c r="J54" s="181"/>
      <c r="K54" s="181"/>
      <c r="L54" s="181"/>
      <c r="M54" s="181"/>
      <c r="N54" s="145">
        <f t="shared" si="2"/>
        <v>15885</v>
      </c>
    </row>
    <row r="55" spans="1:14" ht="26.25" x14ac:dyDescent="0.25">
      <c r="A55" s="350" t="s">
        <v>260</v>
      </c>
      <c r="B55" s="178"/>
      <c r="C55" s="178"/>
      <c r="D55" s="178"/>
      <c r="E55" s="178"/>
      <c r="F55" s="178">
        <v>9074</v>
      </c>
      <c r="G55" s="178"/>
      <c r="H55" s="178"/>
      <c r="I55" s="178"/>
      <c r="J55" s="178"/>
      <c r="K55" s="178"/>
      <c r="L55" s="178"/>
      <c r="M55" s="178"/>
      <c r="N55" s="145">
        <f t="shared" si="2"/>
        <v>9074</v>
      </c>
    </row>
    <row r="56" spans="1:14" x14ac:dyDescent="0.25">
      <c r="A56" s="350" t="s">
        <v>261</v>
      </c>
      <c r="B56" s="178"/>
      <c r="C56" s="178"/>
      <c r="D56" s="178"/>
      <c r="E56" s="178"/>
      <c r="F56" s="178">
        <v>3885</v>
      </c>
      <c r="G56" s="178"/>
      <c r="H56" s="178"/>
      <c r="I56" s="178"/>
      <c r="J56" s="178"/>
      <c r="K56" s="178"/>
      <c r="L56" s="178"/>
      <c r="M56" s="178"/>
      <c r="N56" s="145">
        <f t="shared" si="2"/>
        <v>3885</v>
      </c>
    </row>
    <row r="57" spans="1:14" x14ac:dyDescent="0.25">
      <c r="A57" s="350" t="s">
        <v>267</v>
      </c>
      <c r="B57" s="178"/>
      <c r="C57" s="178"/>
      <c r="D57" s="178"/>
      <c r="E57" s="178"/>
      <c r="F57" s="178">
        <v>125</v>
      </c>
      <c r="G57" s="178"/>
      <c r="H57" s="178">
        <v>346</v>
      </c>
      <c r="I57" s="178"/>
      <c r="J57" s="178"/>
      <c r="K57" s="178"/>
      <c r="L57" s="178"/>
      <c r="M57" s="178"/>
      <c r="N57" s="145">
        <f t="shared" si="2"/>
        <v>471</v>
      </c>
    </row>
    <row r="58" spans="1:14" x14ac:dyDescent="0.25">
      <c r="A58" s="350" t="s">
        <v>268</v>
      </c>
      <c r="B58" s="178"/>
      <c r="C58" s="178"/>
      <c r="D58" s="178"/>
      <c r="E58" s="178"/>
      <c r="F58" s="178">
        <v>2540</v>
      </c>
      <c r="G58" s="178"/>
      <c r="H58" s="178"/>
      <c r="I58" s="178"/>
      <c r="J58" s="178">
        <v>800</v>
      </c>
      <c r="K58" s="178"/>
      <c r="L58" s="178">
        <v>581</v>
      </c>
      <c r="M58" s="178"/>
      <c r="N58" s="180">
        <f t="shared" ref="N58:N107" si="3">SUM(B58:M58)</f>
        <v>3921</v>
      </c>
    </row>
    <row r="59" spans="1:14" x14ac:dyDescent="0.25">
      <c r="A59" s="350" t="s">
        <v>284</v>
      </c>
      <c r="B59" s="178"/>
      <c r="C59" s="178"/>
      <c r="D59" s="178"/>
      <c r="E59" s="178">
        <v>1450</v>
      </c>
      <c r="F59" s="178"/>
      <c r="G59" s="178"/>
      <c r="H59" s="178"/>
      <c r="I59" s="178"/>
      <c r="J59" s="178"/>
      <c r="K59" s="178"/>
      <c r="L59" s="178"/>
      <c r="M59" s="178"/>
      <c r="N59" s="180">
        <f t="shared" si="3"/>
        <v>1450</v>
      </c>
    </row>
    <row r="60" spans="1:14" x14ac:dyDescent="0.25">
      <c r="A60" s="305" t="s">
        <v>285</v>
      </c>
      <c r="B60" s="178"/>
      <c r="C60" s="181"/>
      <c r="D60" s="181"/>
      <c r="E60" s="181">
        <v>100</v>
      </c>
      <c r="F60" s="181"/>
      <c r="G60" s="181"/>
      <c r="H60" s="181"/>
      <c r="I60" s="181"/>
      <c r="J60" s="181"/>
      <c r="K60" s="181"/>
      <c r="L60" s="181"/>
      <c r="M60" s="181"/>
      <c r="N60" s="180">
        <f t="shared" si="3"/>
        <v>100</v>
      </c>
    </row>
    <row r="61" spans="1:14" x14ac:dyDescent="0.25">
      <c r="A61" s="350" t="s">
        <v>286</v>
      </c>
      <c r="B61" s="178"/>
      <c r="C61" s="181"/>
      <c r="D61" s="181"/>
      <c r="E61" s="181">
        <v>90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90</v>
      </c>
    </row>
    <row r="62" spans="1:14" x14ac:dyDescent="0.25">
      <c r="A62" s="305" t="s">
        <v>287</v>
      </c>
      <c r="B62" s="178"/>
      <c r="C62" s="180"/>
      <c r="D62" s="180"/>
      <c r="E62" s="180">
        <v>400</v>
      </c>
      <c r="F62" s="180"/>
      <c r="G62" s="180"/>
      <c r="H62" s="180"/>
      <c r="I62" s="180"/>
      <c r="J62" s="180"/>
      <c r="K62" s="180"/>
      <c r="L62" s="180"/>
      <c r="M62" s="180"/>
      <c r="N62" s="180">
        <f t="shared" si="3"/>
        <v>400</v>
      </c>
    </row>
    <row r="63" spans="1:14" x14ac:dyDescent="0.25">
      <c r="A63" s="350" t="s">
        <v>113</v>
      </c>
      <c r="B63" s="178"/>
      <c r="C63" s="178"/>
      <c r="D63" s="190"/>
      <c r="E63" s="178">
        <v>840</v>
      </c>
      <c r="F63" s="178"/>
      <c r="G63" s="178">
        <v>2750</v>
      </c>
      <c r="H63" s="178"/>
      <c r="I63" s="178">
        <v>900</v>
      </c>
      <c r="J63" s="178"/>
      <c r="K63" s="178"/>
      <c r="L63" s="178">
        <v>900</v>
      </c>
      <c r="M63" s="178"/>
      <c r="N63" s="180">
        <f t="shared" si="3"/>
        <v>5390</v>
      </c>
    </row>
    <row r="64" spans="1:14" x14ac:dyDescent="0.25">
      <c r="A64" s="305" t="s">
        <v>288</v>
      </c>
      <c r="B64" s="178"/>
      <c r="C64" s="178"/>
      <c r="D64" s="178"/>
      <c r="E64" s="178">
        <v>370</v>
      </c>
      <c r="F64" s="178"/>
      <c r="G64" s="178"/>
      <c r="H64" s="178"/>
      <c r="I64" s="178"/>
      <c r="J64" s="178">
        <v>500</v>
      </c>
      <c r="K64" s="178"/>
      <c r="L64" s="178"/>
      <c r="M64" s="178"/>
      <c r="N64" s="180">
        <f t="shared" si="3"/>
        <v>870</v>
      </c>
    </row>
    <row r="65" spans="1:14" x14ac:dyDescent="0.25">
      <c r="A65" s="350" t="s">
        <v>295</v>
      </c>
      <c r="B65" s="178"/>
      <c r="C65" s="178"/>
      <c r="D65" s="178"/>
      <c r="E65" s="178">
        <v>2760</v>
      </c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2760</v>
      </c>
    </row>
    <row r="66" spans="1:14" x14ac:dyDescent="0.25">
      <c r="A66" s="407" t="s">
        <v>296</v>
      </c>
      <c r="B66" s="178"/>
      <c r="C66" s="178"/>
      <c r="D66" s="178"/>
      <c r="E66" s="178">
        <v>16104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16104</v>
      </c>
    </row>
    <row r="67" spans="1:14" x14ac:dyDescent="0.25">
      <c r="A67" s="350" t="s">
        <v>297</v>
      </c>
      <c r="B67" s="178"/>
      <c r="C67" s="178"/>
      <c r="D67" s="178"/>
      <c r="E67" s="178">
        <v>359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359</v>
      </c>
    </row>
    <row r="68" spans="1:14" x14ac:dyDescent="0.25">
      <c r="A68" s="407" t="s">
        <v>298</v>
      </c>
      <c r="B68" s="178"/>
      <c r="C68" s="178"/>
      <c r="D68" s="178"/>
      <c r="E68" s="178">
        <v>150</v>
      </c>
      <c r="F68" s="178"/>
      <c r="G68" s="178"/>
      <c r="H68" s="178"/>
      <c r="I68" s="178"/>
      <c r="J68" s="178"/>
      <c r="K68" s="178"/>
      <c r="L68" s="178">
        <v>3273</v>
      </c>
      <c r="M68" s="178"/>
      <c r="N68" s="180">
        <f t="shared" si="3"/>
        <v>3423</v>
      </c>
    </row>
    <row r="69" spans="1:14" x14ac:dyDescent="0.25">
      <c r="A69" s="350" t="s">
        <v>299</v>
      </c>
      <c r="B69" s="178"/>
      <c r="C69" s="178"/>
      <c r="D69" s="178"/>
      <c r="E69" s="178">
        <v>1110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1110</v>
      </c>
    </row>
    <row r="70" spans="1:14" x14ac:dyDescent="0.25">
      <c r="A70" s="407" t="s">
        <v>253</v>
      </c>
      <c r="B70" s="178"/>
      <c r="C70" s="178"/>
      <c r="D70" s="178"/>
      <c r="E70" s="178">
        <v>40000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40000</v>
      </c>
    </row>
    <row r="71" spans="1:14" x14ac:dyDescent="0.25">
      <c r="A71" s="350" t="s">
        <v>235</v>
      </c>
      <c r="B71" s="178"/>
      <c r="C71" s="178"/>
      <c r="D71" s="178"/>
      <c r="E71" s="178">
        <v>369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369</v>
      </c>
    </row>
    <row r="72" spans="1:14" x14ac:dyDescent="0.25">
      <c r="A72" s="305" t="s">
        <v>303</v>
      </c>
      <c r="B72" s="178"/>
      <c r="C72" s="178"/>
      <c r="D72" s="178"/>
      <c r="E72" s="178"/>
      <c r="F72" s="178"/>
      <c r="G72" s="178">
        <v>7390</v>
      </c>
      <c r="H72" s="178"/>
      <c r="I72" s="178"/>
      <c r="J72" s="178"/>
      <c r="K72" s="178"/>
      <c r="L72" s="178"/>
      <c r="M72" s="178"/>
      <c r="N72" s="180">
        <f t="shared" si="3"/>
        <v>7390</v>
      </c>
    </row>
    <row r="73" spans="1:14" x14ac:dyDescent="0.25">
      <c r="A73" s="350" t="s">
        <v>304</v>
      </c>
      <c r="B73" s="178"/>
      <c r="C73" s="178"/>
      <c r="D73" s="178"/>
      <c r="E73" s="178"/>
      <c r="F73" s="178"/>
      <c r="G73" s="178">
        <v>15000</v>
      </c>
      <c r="H73" s="178"/>
      <c r="I73" s="178"/>
      <c r="J73" s="178"/>
      <c r="K73" s="178"/>
      <c r="L73" s="178"/>
      <c r="M73" s="178"/>
      <c r="N73" s="180">
        <f t="shared" si="3"/>
        <v>15000</v>
      </c>
    </row>
    <row r="74" spans="1:14" x14ac:dyDescent="0.25">
      <c r="A74" s="305" t="s">
        <v>305</v>
      </c>
      <c r="B74" s="178"/>
      <c r="C74" s="178"/>
      <c r="D74" s="178"/>
      <c r="E74" s="178"/>
      <c r="F74" s="178"/>
      <c r="G74" s="178">
        <v>42264</v>
      </c>
      <c r="H74" s="178"/>
      <c r="I74" s="178"/>
      <c r="J74" s="178"/>
      <c r="K74" s="178"/>
      <c r="L74" s="178"/>
      <c r="M74" s="178"/>
      <c r="N74" s="180">
        <f t="shared" si="3"/>
        <v>42264</v>
      </c>
    </row>
    <row r="75" spans="1:14" x14ac:dyDescent="0.25">
      <c r="A75" s="350" t="s">
        <v>309</v>
      </c>
      <c r="B75" s="178"/>
      <c r="C75" s="178"/>
      <c r="D75" s="178"/>
      <c r="E75" s="178"/>
      <c r="F75" s="178"/>
      <c r="G75" s="178">
        <v>556</v>
      </c>
      <c r="H75" s="178"/>
      <c r="I75" s="178"/>
      <c r="J75" s="178"/>
      <c r="K75" s="178"/>
      <c r="L75" s="178"/>
      <c r="M75" s="178"/>
      <c r="N75" s="180">
        <f t="shared" si="3"/>
        <v>556</v>
      </c>
    </row>
    <row r="76" spans="1:14" x14ac:dyDescent="0.25">
      <c r="A76" s="408" t="s">
        <v>310</v>
      </c>
      <c r="B76" s="178"/>
      <c r="C76" s="178"/>
      <c r="D76" s="178"/>
      <c r="E76" s="178"/>
      <c r="F76" s="178"/>
      <c r="G76" s="178">
        <v>1900</v>
      </c>
      <c r="H76" s="178"/>
      <c r="I76" s="178"/>
      <c r="J76" s="178"/>
      <c r="K76" s="178"/>
      <c r="L76" s="178"/>
      <c r="M76" s="178"/>
      <c r="N76" s="180">
        <f t="shared" si="3"/>
        <v>1900</v>
      </c>
    </row>
    <row r="77" spans="1:14" x14ac:dyDescent="0.25">
      <c r="A77" s="350" t="s">
        <v>316</v>
      </c>
      <c r="B77" s="178"/>
      <c r="C77" s="178"/>
      <c r="D77" s="178"/>
      <c r="E77" s="178"/>
      <c r="F77" s="178"/>
      <c r="G77" s="178">
        <v>756</v>
      </c>
      <c r="H77" s="178"/>
      <c r="I77" s="178"/>
      <c r="J77" s="178"/>
      <c r="K77" s="178"/>
      <c r="L77" s="178">
        <v>3730</v>
      </c>
      <c r="M77" s="178"/>
      <c r="N77" s="180">
        <f t="shared" si="3"/>
        <v>4486</v>
      </c>
    </row>
    <row r="78" spans="1:14" x14ac:dyDescent="0.25">
      <c r="A78" s="350" t="s">
        <v>317</v>
      </c>
      <c r="B78" s="178"/>
      <c r="C78" s="178"/>
      <c r="D78" s="178"/>
      <c r="E78" s="178"/>
      <c r="F78" s="178"/>
      <c r="G78" s="178">
        <v>3928</v>
      </c>
      <c r="H78" s="178"/>
      <c r="I78" s="178"/>
      <c r="J78" s="178"/>
      <c r="K78" s="178"/>
      <c r="L78" s="178"/>
      <c r="M78" s="178"/>
      <c r="N78" s="180">
        <f t="shared" si="3"/>
        <v>3928</v>
      </c>
    </row>
    <row r="79" spans="1:14" x14ac:dyDescent="0.25">
      <c r="A79" s="305" t="s">
        <v>318</v>
      </c>
      <c r="B79" s="178"/>
      <c r="C79" s="180"/>
      <c r="D79" s="180"/>
      <c r="E79" s="180"/>
      <c r="F79" s="180"/>
      <c r="G79" s="180">
        <v>3100</v>
      </c>
      <c r="H79" s="180"/>
      <c r="I79" s="180"/>
      <c r="J79" s="180"/>
      <c r="K79" s="180"/>
      <c r="L79" s="180"/>
      <c r="M79" s="180"/>
      <c r="N79" s="180">
        <f t="shared" si="3"/>
        <v>3100</v>
      </c>
    </row>
    <row r="80" spans="1:14" x14ac:dyDescent="0.25">
      <c r="A80" s="350" t="s">
        <v>319</v>
      </c>
      <c r="B80" s="180"/>
      <c r="C80" s="180"/>
      <c r="D80" s="180"/>
      <c r="E80" s="180"/>
      <c r="F80" s="180"/>
      <c r="G80" s="180">
        <v>334</v>
      </c>
      <c r="H80" s="180"/>
      <c r="I80" s="180"/>
      <c r="J80" s="180"/>
      <c r="K80" s="180"/>
      <c r="L80" s="180"/>
      <c r="M80" s="180"/>
      <c r="N80" s="180">
        <f t="shared" si="3"/>
        <v>334</v>
      </c>
    </row>
    <row r="81" spans="1:14" x14ac:dyDescent="0.25">
      <c r="A81" s="305" t="s">
        <v>328</v>
      </c>
      <c r="B81" s="180"/>
      <c r="C81" s="180"/>
      <c r="D81" s="180"/>
      <c r="E81" s="180"/>
      <c r="F81" s="180"/>
      <c r="G81" s="180"/>
      <c r="H81" s="180">
        <v>4770</v>
      </c>
      <c r="I81" s="180"/>
      <c r="J81" s="180"/>
      <c r="K81" s="180"/>
      <c r="L81" s="180"/>
      <c r="M81" s="180"/>
      <c r="N81" s="180">
        <f t="shared" si="3"/>
        <v>4770</v>
      </c>
    </row>
    <row r="82" spans="1:14" x14ac:dyDescent="0.25">
      <c r="A82" s="350" t="s">
        <v>329</v>
      </c>
      <c r="B82" s="180"/>
      <c r="C82" s="180"/>
      <c r="D82" s="180"/>
      <c r="E82" s="180"/>
      <c r="F82" s="180"/>
      <c r="G82" s="180"/>
      <c r="H82" s="180">
        <v>120</v>
      </c>
      <c r="I82" s="180"/>
      <c r="J82" s="180"/>
      <c r="K82" s="180"/>
      <c r="L82" s="180"/>
      <c r="M82" s="180"/>
      <c r="N82" s="180">
        <f t="shared" si="3"/>
        <v>120</v>
      </c>
    </row>
    <row r="83" spans="1:14" x14ac:dyDescent="0.25">
      <c r="A83" s="305" t="s">
        <v>330</v>
      </c>
      <c r="B83" s="180"/>
      <c r="C83" s="180"/>
      <c r="D83" s="180"/>
      <c r="E83" s="180"/>
      <c r="F83" s="180"/>
      <c r="G83" s="180"/>
      <c r="H83" s="180">
        <v>96</v>
      </c>
      <c r="I83" s="180"/>
      <c r="J83" s="180"/>
      <c r="K83" s="180">
        <v>270</v>
      </c>
      <c r="L83" s="180"/>
      <c r="M83" s="180"/>
      <c r="N83" s="180">
        <f t="shared" si="3"/>
        <v>366</v>
      </c>
    </row>
    <row r="84" spans="1:14" x14ac:dyDescent="0.25">
      <c r="A84" s="148" t="s">
        <v>333</v>
      </c>
      <c r="B84" s="180"/>
      <c r="C84" s="180"/>
      <c r="D84" s="180"/>
      <c r="E84" s="180"/>
      <c r="F84" s="180"/>
      <c r="G84" s="180"/>
      <c r="H84" s="180">
        <v>370</v>
      </c>
      <c r="I84" s="180"/>
      <c r="J84" s="180"/>
      <c r="K84" s="180"/>
      <c r="L84" s="180">
        <v>1500</v>
      </c>
      <c r="M84" s="180"/>
      <c r="N84" s="180">
        <f t="shared" si="3"/>
        <v>1870</v>
      </c>
    </row>
    <row r="85" spans="1:14" x14ac:dyDescent="0.25">
      <c r="A85" s="148" t="s">
        <v>334</v>
      </c>
      <c r="B85" s="180"/>
      <c r="C85" s="180"/>
      <c r="D85" s="180"/>
      <c r="E85" s="180"/>
      <c r="F85" s="180"/>
      <c r="G85" s="180"/>
      <c r="H85" s="180">
        <v>460</v>
      </c>
      <c r="I85" s="180"/>
      <c r="J85" s="180"/>
      <c r="K85" s="180"/>
      <c r="L85" s="180"/>
      <c r="M85" s="180"/>
      <c r="N85" s="180">
        <f t="shared" si="3"/>
        <v>460</v>
      </c>
    </row>
    <row r="86" spans="1:14" x14ac:dyDescent="0.25">
      <c r="A86" s="148" t="s">
        <v>335</v>
      </c>
      <c r="B86" s="180"/>
      <c r="C86" s="180"/>
      <c r="D86" s="180"/>
      <c r="E86" s="180"/>
      <c r="F86" s="180"/>
      <c r="G86" s="180"/>
      <c r="H86" s="180">
        <v>5128</v>
      </c>
      <c r="I86" s="180"/>
      <c r="J86" s="180"/>
      <c r="K86" s="180"/>
      <c r="L86" s="180"/>
      <c r="M86" s="180"/>
      <c r="N86" s="180">
        <f t="shared" si="3"/>
        <v>5128</v>
      </c>
    </row>
    <row r="87" spans="1:14" x14ac:dyDescent="0.25">
      <c r="A87" s="148" t="s">
        <v>336</v>
      </c>
      <c r="B87" s="180"/>
      <c r="C87" s="180"/>
      <c r="D87" s="180"/>
      <c r="E87" s="180"/>
      <c r="F87" s="180"/>
      <c r="G87" s="180"/>
      <c r="H87" s="180">
        <v>11740</v>
      </c>
      <c r="I87" s="180"/>
      <c r="J87" s="180"/>
      <c r="K87" s="180"/>
      <c r="L87" s="180"/>
      <c r="M87" s="180"/>
      <c r="N87" s="180">
        <f t="shared" si="3"/>
        <v>11740</v>
      </c>
    </row>
    <row r="88" spans="1:14" x14ac:dyDescent="0.25">
      <c r="A88" s="148" t="s">
        <v>337</v>
      </c>
      <c r="B88" s="180"/>
      <c r="C88" s="180"/>
      <c r="D88" s="180"/>
      <c r="E88" s="180"/>
      <c r="F88" s="180"/>
      <c r="G88" s="180"/>
      <c r="H88" s="180">
        <v>2222</v>
      </c>
      <c r="I88" s="180"/>
      <c r="J88" s="180"/>
      <c r="K88" s="180"/>
      <c r="L88" s="180"/>
      <c r="M88" s="180"/>
      <c r="N88" s="180">
        <f t="shared" si="3"/>
        <v>2222</v>
      </c>
    </row>
    <row r="89" spans="1:14" x14ac:dyDescent="0.25">
      <c r="A89" s="148" t="s">
        <v>338</v>
      </c>
      <c r="B89" s="180"/>
      <c r="C89" s="180"/>
      <c r="D89" s="180"/>
      <c r="E89" s="180"/>
      <c r="F89" s="180"/>
      <c r="G89" s="180"/>
      <c r="H89" s="180">
        <v>321</v>
      </c>
      <c r="I89" s="180"/>
      <c r="J89" s="180"/>
      <c r="K89" s="180"/>
      <c r="L89" s="180"/>
      <c r="M89" s="180"/>
      <c r="N89" s="180">
        <f t="shared" si="3"/>
        <v>321</v>
      </c>
    </row>
    <row r="90" spans="1:14" x14ac:dyDescent="0.25">
      <c r="A90" s="148" t="s">
        <v>339</v>
      </c>
      <c r="B90" s="180"/>
      <c r="C90" s="180"/>
      <c r="D90" s="180"/>
      <c r="E90" s="180"/>
      <c r="F90" s="180"/>
      <c r="G90" s="180"/>
      <c r="H90" s="180">
        <v>314</v>
      </c>
      <c r="I90" s="180"/>
      <c r="J90" s="180"/>
      <c r="K90" s="180"/>
      <c r="L90" s="180"/>
      <c r="M90" s="180"/>
      <c r="N90" s="180">
        <f t="shared" si="3"/>
        <v>314</v>
      </c>
    </row>
    <row r="91" spans="1:14" x14ac:dyDescent="0.25">
      <c r="A91" s="148" t="s">
        <v>340</v>
      </c>
      <c r="B91" s="180"/>
      <c r="C91" s="180"/>
      <c r="D91" s="180"/>
      <c r="E91" s="180"/>
      <c r="F91" s="180"/>
      <c r="G91" s="180"/>
      <c r="H91" s="180">
        <v>173</v>
      </c>
      <c r="I91" s="180"/>
      <c r="J91" s="180"/>
      <c r="K91" s="180"/>
      <c r="L91" s="180"/>
      <c r="M91" s="180"/>
      <c r="N91" s="180">
        <f t="shared" si="3"/>
        <v>173</v>
      </c>
    </row>
    <row r="92" spans="1:14" x14ac:dyDescent="0.25">
      <c r="A92" s="148" t="s">
        <v>341</v>
      </c>
      <c r="B92" s="180"/>
      <c r="C92" s="180"/>
      <c r="D92" s="180"/>
      <c r="E92" s="180"/>
      <c r="F92" s="180"/>
      <c r="G92" s="180"/>
      <c r="H92" s="180">
        <v>688</v>
      </c>
      <c r="I92" s="180"/>
      <c r="J92" s="180"/>
      <c r="K92" s="180"/>
      <c r="L92" s="180"/>
      <c r="M92" s="180"/>
      <c r="N92" s="180">
        <f t="shared" si="3"/>
        <v>688</v>
      </c>
    </row>
    <row r="93" spans="1:14" x14ac:dyDescent="0.25">
      <c r="A93" s="148" t="s">
        <v>342</v>
      </c>
      <c r="B93" s="180"/>
      <c r="C93" s="180"/>
      <c r="D93" s="180"/>
      <c r="E93" s="180"/>
      <c r="F93" s="180"/>
      <c r="G93" s="180"/>
      <c r="H93" s="180">
        <v>348</v>
      </c>
      <c r="I93" s="180"/>
      <c r="J93" s="180"/>
      <c r="K93" s="180"/>
      <c r="L93" s="180"/>
      <c r="M93" s="180"/>
      <c r="N93" s="180">
        <f t="shared" si="3"/>
        <v>348</v>
      </c>
    </row>
    <row r="94" spans="1:14" x14ac:dyDescent="0.25">
      <c r="A94" s="148" t="s">
        <v>343</v>
      </c>
      <c r="B94" s="180"/>
      <c r="C94" s="180"/>
      <c r="D94" s="180"/>
      <c r="E94" s="180"/>
      <c r="F94" s="180"/>
      <c r="G94" s="180"/>
      <c r="H94" s="180">
        <v>490</v>
      </c>
      <c r="I94" s="180"/>
      <c r="J94" s="180"/>
      <c r="K94" s="180"/>
      <c r="L94" s="180"/>
      <c r="M94" s="180"/>
      <c r="N94" s="180">
        <f t="shared" si="3"/>
        <v>490</v>
      </c>
    </row>
    <row r="95" spans="1:14" x14ac:dyDescent="0.25">
      <c r="A95" s="148" t="s">
        <v>324</v>
      </c>
      <c r="B95" s="180"/>
      <c r="C95" s="180"/>
      <c r="D95" s="180"/>
      <c r="E95" s="180"/>
      <c r="F95" s="180"/>
      <c r="G95" s="180"/>
      <c r="H95" s="180">
        <v>6900</v>
      </c>
      <c r="I95" s="180">
        <v>6517</v>
      </c>
      <c r="J95" s="180"/>
      <c r="K95" s="180"/>
      <c r="L95" s="180"/>
      <c r="M95" s="180"/>
      <c r="N95" s="180">
        <f t="shared" si="3"/>
        <v>13417</v>
      </c>
    </row>
    <row r="96" spans="1:14" x14ac:dyDescent="0.25">
      <c r="A96" s="148" t="s">
        <v>344</v>
      </c>
      <c r="B96" s="180"/>
      <c r="C96" s="180"/>
      <c r="D96" s="180"/>
      <c r="E96" s="180"/>
      <c r="F96" s="180"/>
      <c r="G96" s="180"/>
      <c r="H96" s="180">
        <v>430</v>
      </c>
      <c r="I96" s="180"/>
      <c r="J96" s="180"/>
      <c r="K96" s="180"/>
      <c r="L96" s="180"/>
      <c r="M96" s="180"/>
      <c r="N96" s="180">
        <f t="shared" si="3"/>
        <v>430</v>
      </c>
    </row>
    <row r="97" spans="1:14" x14ac:dyDescent="0.25">
      <c r="A97" s="148" t="s">
        <v>345</v>
      </c>
      <c r="B97" s="180"/>
      <c r="C97" s="180"/>
      <c r="D97" s="180"/>
      <c r="E97" s="180"/>
      <c r="F97" s="180"/>
      <c r="G97" s="180"/>
      <c r="H97" s="180">
        <v>50</v>
      </c>
      <c r="I97" s="180"/>
      <c r="J97" s="180"/>
      <c r="K97" s="180"/>
      <c r="L97" s="180"/>
      <c r="M97" s="180"/>
      <c r="N97" s="180">
        <f t="shared" si="3"/>
        <v>50</v>
      </c>
    </row>
    <row r="98" spans="1:14" x14ac:dyDescent="0.25">
      <c r="A98" s="148" t="s">
        <v>346</v>
      </c>
      <c r="B98" s="180"/>
      <c r="C98" s="180"/>
      <c r="D98" s="180"/>
      <c r="E98" s="180"/>
      <c r="F98" s="180"/>
      <c r="G98" s="180"/>
      <c r="H98" s="180">
        <v>340</v>
      </c>
      <c r="I98" s="180"/>
      <c r="J98" s="180"/>
      <c r="K98" s="180"/>
      <c r="L98" s="180"/>
      <c r="M98" s="180"/>
      <c r="N98" s="180">
        <f t="shared" si="3"/>
        <v>340</v>
      </c>
    </row>
    <row r="99" spans="1:14" x14ac:dyDescent="0.25">
      <c r="A99" s="148" t="s">
        <v>347</v>
      </c>
      <c r="B99" s="180"/>
      <c r="C99" s="180"/>
      <c r="D99" s="180"/>
      <c r="E99" s="180"/>
      <c r="F99" s="180"/>
      <c r="G99" s="180"/>
      <c r="H99" s="180">
        <v>30</v>
      </c>
      <c r="I99" s="180"/>
      <c r="J99" s="180"/>
      <c r="K99" s="180"/>
      <c r="L99" s="180"/>
      <c r="M99" s="180"/>
      <c r="N99" s="180">
        <f t="shared" si="3"/>
        <v>30</v>
      </c>
    </row>
    <row r="100" spans="1:14" x14ac:dyDescent="0.25">
      <c r="A100" s="148" t="s">
        <v>348</v>
      </c>
      <c r="B100" s="180"/>
      <c r="C100" s="180"/>
      <c r="D100" s="180"/>
      <c r="E100" s="180"/>
      <c r="F100" s="180"/>
      <c r="G100" s="180"/>
      <c r="H100" s="180">
        <v>700</v>
      </c>
      <c r="I100" s="180"/>
      <c r="J100" s="180"/>
      <c r="K100" s="180">
        <v>3969</v>
      </c>
      <c r="L100" s="180"/>
      <c r="M100" s="180"/>
      <c r="N100" s="180">
        <f t="shared" si="3"/>
        <v>4669</v>
      </c>
    </row>
    <row r="101" spans="1:14" x14ac:dyDescent="0.25">
      <c r="A101" s="148" t="s">
        <v>352</v>
      </c>
      <c r="B101" s="180"/>
      <c r="C101" s="180"/>
      <c r="D101" s="180"/>
      <c r="E101" s="180"/>
      <c r="F101" s="180"/>
      <c r="G101" s="180"/>
      <c r="H101" s="180">
        <v>800</v>
      </c>
      <c r="I101" s="180"/>
      <c r="J101" s="180"/>
      <c r="K101" s="180"/>
      <c r="L101" s="180"/>
      <c r="M101" s="180"/>
      <c r="N101" s="180">
        <f t="shared" si="3"/>
        <v>800</v>
      </c>
    </row>
    <row r="102" spans="1:14" x14ac:dyDescent="0.25">
      <c r="A102" s="148" t="s">
        <v>357</v>
      </c>
      <c r="B102" s="180"/>
      <c r="C102" s="180"/>
      <c r="D102" s="180"/>
      <c r="E102" s="180"/>
      <c r="F102" s="180"/>
      <c r="G102" s="180"/>
      <c r="H102" s="180">
        <v>387</v>
      </c>
      <c r="I102" s="180"/>
      <c r="J102" s="180"/>
      <c r="K102" s="180"/>
      <c r="L102" s="180"/>
      <c r="M102" s="180"/>
      <c r="N102" s="180">
        <f t="shared" si="3"/>
        <v>387</v>
      </c>
    </row>
    <row r="103" spans="1:14" x14ac:dyDescent="0.25">
      <c r="A103" s="148" t="s">
        <v>356</v>
      </c>
      <c r="B103" s="180"/>
      <c r="C103" s="180"/>
      <c r="D103" s="180"/>
      <c r="E103" s="180"/>
      <c r="F103" s="180"/>
      <c r="G103" s="180"/>
      <c r="H103" s="180">
        <v>824</v>
      </c>
      <c r="I103" s="180">
        <v>1000</v>
      </c>
      <c r="J103" s="180"/>
      <c r="K103" s="180"/>
      <c r="L103" s="180"/>
      <c r="M103" s="180"/>
      <c r="N103" s="180">
        <f t="shared" si="3"/>
        <v>1824</v>
      </c>
    </row>
    <row r="104" spans="1:14" x14ac:dyDescent="0.25">
      <c r="A104" s="148" t="s">
        <v>388</v>
      </c>
      <c r="B104" s="180"/>
      <c r="C104" s="180"/>
      <c r="D104" s="180"/>
      <c r="E104" s="180"/>
      <c r="F104" s="180"/>
      <c r="G104" s="180"/>
      <c r="H104" s="180"/>
      <c r="I104" s="180">
        <v>217</v>
      </c>
      <c r="J104" s="180"/>
      <c r="K104" s="180"/>
      <c r="L104" s="180"/>
      <c r="M104" s="180"/>
      <c r="N104" s="180"/>
    </row>
    <row r="105" spans="1:14" x14ac:dyDescent="0.25">
      <c r="A105" s="148" t="s">
        <v>389</v>
      </c>
      <c r="B105" s="180"/>
      <c r="C105" s="180"/>
      <c r="D105" s="180"/>
      <c r="E105" s="180"/>
      <c r="F105" s="180"/>
      <c r="G105" s="180"/>
      <c r="H105" s="180"/>
      <c r="I105" s="180">
        <v>350</v>
      </c>
      <c r="J105" s="180"/>
      <c r="K105" s="180"/>
      <c r="L105" s="180"/>
      <c r="M105" s="180"/>
      <c r="N105" s="180"/>
    </row>
    <row r="106" spans="1:14" x14ac:dyDescent="0.25">
      <c r="A106" s="148" t="s">
        <v>390</v>
      </c>
      <c r="B106" s="180"/>
      <c r="C106" s="180"/>
      <c r="D106" s="180"/>
      <c r="E106" s="180"/>
      <c r="F106" s="180"/>
      <c r="G106" s="180"/>
      <c r="H106" s="180"/>
      <c r="I106" s="180">
        <v>265</v>
      </c>
      <c r="J106" s="180"/>
      <c r="K106" s="180">
        <v>324</v>
      </c>
      <c r="L106" s="180"/>
      <c r="M106" s="180"/>
      <c r="N106" s="180"/>
    </row>
    <row r="107" spans="1:14" x14ac:dyDescent="0.25">
      <c r="A107" s="151" t="s">
        <v>327</v>
      </c>
      <c r="B107" s="181"/>
      <c r="C107" s="181"/>
      <c r="D107" s="181"/>
      <c r="E107" s="181"/>
      <c r="F107" s="181"/>
      <c r="G107" s="181"/>
      <c r="H107" s="181">
        <v>380</v>
      </c>
      <c r="I107" s="181"/>
      <c r="J107" s="181"/>
      <c r="K107" s="181"/>
      <c r="L107" s="181"/>
      <c r="M107" s="181"/>
      <c r="N107" s="180">
        <f t="shared" si="3"/>
        <v>380</v>
      </c>
    </row>
    <row r="108" spans="1:14" x14ac:dyDescent="0.25">
      <c r="A108" s="409" t="s">
        <v>391</v>
      </c>
      <c r="B108" s="410"/>
      <c r="C108" s="410"/>
      <c r="D108" s="410"/>
      <c r="E108" s="410"/>
      <c r="F108" s="410"/>
      <c r="G108" s="410"/>
      <c r="H108" s="410"/>
      <c r="I108" s="410">
        <v>300</v>
      </c>
      <c r="J108" s="410"/>
      <c r="K108" s="410"/>
      <c r="L108" s="410"/>
      <c r="M108" s="410"/>
      <c r="N108" s="180"/>
    </row>
    <row r="109" spans="1:14" x14ac:dyDescent="0.25">
      <c r="A109" s="409" t="s">
        <v>392</v>
      </c>
      <c r="B109" s="410"/>
      <c r="C109" s="410"/>
      <c r="D109" s="410"/>
      <c r="E109" s="410"/>
      <c r="F109" s="410"/>
      <c r="G109" s="410"/>
      <c r="H109" s="410"/>
      <c r="I109" s="410">
        <v>675</v>
      </c>
      <c r="J109" s="410"/>
      <c r="K109" s="410"/>
      <c r="L109" s="410"/>
      <c r="M109" s="410"/>
      <c r="N109" s="180"/>
    </row>
    <row r="110" spans="1:14" x14ac:dyDescent="0.25">
      <c r="A110" s="409" t="s">
        <v>393</v>
      </c>
      <c r="B110" s="410"/>
      <c r="C110" s="410"/>
      <c r="D110" s="410"/>
      <c r="E110" s="410"/>
      <c r="F110" s="410"/>
      <c r="G110" s="410"/>
      <c r="H110" s="410"/>
      <c r="I110" s="410">
        <v>1600</v>
      </c>
      <c r="J110" s="410"/>
      <c r="K110" s="410"/>
      <c r="L110" s="410"/>
      <c r="M110" s="410"/>
      <c r="N110" s="180"/>
    </row>
    <row r="111" spans="1:14" x14ac:dyDescent="0.25">
      <c r="A111" s="409" t="s">
        <v>394</v>
      </c>
      <c r="B111" s="410"/>
      <c r="C111" s="410"/>
      <c r="D111" s="410"/>
      <c r="E111" s="410"/>
      <c r="F111" s="410"/>
      <c r="G111" s="410"/>
      <c r="H111" s="410"/>
      <c r="I111" s="410">
        <v>1380</v>
      </c>
      <c r="J111" s="410"/>
      <c r="K111" s="410"/>
      <c r="L111" s="410"/>
      <c r="M111" s="410"/>
      <c r="N111" s="180"/>
    </row>
    <row r="112" spans="1:14" x14ac:dyDescent="0.25">
      <c r="A112" s="409" t="s">
        <v>395</v>
      </c>
      <c r="B112" s="410"/>
      <c r="C112" s="410"/>
      <c r="D112" s="410"/>
      <c r="E112" s="410"/>
      <c r="F112" s="410"/>
      <c r="G112" s="410"/>
      <c r="H112" s="410"/>
      <c r="I112" s="410">
        <v>1526</v>
      </c>
      <c r="J112" s="410"/>
      <c r="K112" s="410"/>
      <c r="L112" s="410"/>
      <c r="M112" s="410"/>
      <c r="N112" s="180"/>
    </row>
    <row r="113" spans="1:14" x14ac:dyDescent="0.25">
      <c r="A113" s="409" t="s">
        <v>396</v>
      </c>
      <c r="B113" s="410"/>
      <c r="C113" s="410"/>
      <c r="D113" s="410"/>
      <c r="E113" s="410"/>
      <c r="F113" s="410"/>
      <c r="G113" s="410"/>
      <c r="H113" s="410"/>
      <c r="I113" s="410">
        <v>1052</v>
      </c>
      <c r="J113" s="410"/>
      <c r="K113" s="410"/>
      <c r="L113" s="410"/>
      <c r="M113" s="410"/>
      <c r="N113" s="180"/>
    </row>
    <row r="114" spans="1:14" x14ac:dyDescent="0.25">
      <c r="A114" s="409" t="s">
        <v>267</v>
      </c>
      <c r="B114" s="410"/>
      <c r="C114" s="410"/>
      <c r="D114" s="410"/>
      <c r="E114" s="410"/>
      <c r="F114" s="410"/>
      <c r="G114" s="410"/>
      <c r="H114" s="410"/>
      <c r="I114" s="410"/>
      <c r="J114" s="410">
        <v>125</v>
      </c>
      <c r="K114" s="410"/>
      <c r="L114" s="410"/>
      <c r="M114" s="410"/>
      <c r="N114" s="180"/>
    </row>
    <row r="115" spans="1:14" x14ac:dyDescent="0.25">
      <c r="A115" s="409" t="s">
        <v>179</v>
      </c>
      <c r="B115" s="410"/>
      <c r="C115" s="410"/>
      <c r="D115" s="410"/>
      <c r="E115" s="410"/>
      <c r="F115" s="410"/>
      <c r="G115" s="410"/>
      <c r="H115" s="410"/>
      <c r="I115" s="410"/>
      <c r="J115" s="410">
        <v>750</v>
      </c>
      <c r="K115" s="410"/>
      <c r="L115" s="410"/>
      <c r="M115" s="410"/>
      <c r="N115" s="180"/>
    </row>
    <row r="116" spans="1:14" x14ac:dyDescent="0.25">
      <c r="A116" s="409" t="s">
        <v>418</v>
      </c>
      <c r="B116" s="410"/>
      <c r="C116" s="410"/>
      <c r="D116" s="410"/>
      <c r="E116" s="410"/>
      <c r="F116" s="410"/>
      <c r="G116" s="410"/>
      <c r="H116" s="410"/>
      <c r="I116" s="410"/>
      <c r="J116" s="410"/>
      <c r="K116" s="410">
        <v>79759</v>
      </c>
      <c r="L116" s="410"/>
      <c r="M116" s="410"/>
      <c r="N116" s="180"/>
    </row>
    <row r="117" spans="1:14" x14ac:dyDescent="0.25">
      <c r="A117" s="409" t="s">
        <v>419</v>
      </c>
      <c r="B117" s="410"/>
      <c r="C117" s="410"/>
      <c r="D117" s="410"/>
      <c r="E117" s="410"/>
      <c r="F117" s="410"/>
      <c r="G117" s="410"/>
      <c r="H117" s="410"/>
      <c r="I117" s="410"/>
      <c r="J117" s="410"/>
      <c r="K117" s="410">
        <v>7200</v>
      </c>
      <c r="L117" s="410"/>
      <c r="M117" s="410"/>
      <c r="N117" s="180"/>
    </row>
    <row r="118" spans="1:14" x14ac:dyDescent="0.25">
      <c r="A118" s="409" t="s">
        <v>420</v>
      </c>
      <c r="B118" s="410"/>
      <c r="C118" s="410"/>
      <c r="D118" s="410"/>
      <c r="E118" s="410"/>
      <c r="F118" s="410"/>
      <c r="G118" s="410"/>
      <c r="H118" s="410"/>
      <c r="I118" s="410"/>
      <c r="J118" s="410"/>
      <c r="K118" s="410">
        <v>5000</v>
      </c>
      <c r="L118" s="410"/>
      <c r="M118" s="410"/>
      <c r="N118" s="180"/>
    </row>
    <row r="119" spans="1:14" x14ac:dyDescent="0.25">
      <c r="A119" s="409" t="s">
        <v>428</v>
      </c>
      <c r="B119" s="410"/>
      <c r="C119" s="410"/>
      <c r="D119" s="410"/>
      <c r="E119" s="410"/>
      <c r="F119" s="410"/>
      <c r="G119" s="410"/>
      <c r="H119" s="410"/>
      <c r="I119" s="410"/>
      <c r="J119" s="410"/>
      <c r="K119" s="410">
        <v>1648</v>
      </c>
      <c r="L119" s="410"/>
      <c r="M119" s="410"/>
      <c r="N119" s="180"/>
    </row>
    <row r="120" spans="1:14" x14ac:dyDescent="0.25">
      <c r="A120" s="409" t="s">
        <v>429</v>
      </c>
      <c r="B120" s="410"/>
      <c r="C120" s="410"/>
      <c r="D120" s="410"/>
      <c r="E120" s="410"/>
      <c r="F120" s="410"/>
      <c r="G120" s="410"/>
      <c r="H120" s="410"/>
      <c r="I120" s="410"/>
      <c r="J120" s="410"/>
      <c r="K120" s="410">
        <v>391</v>
      </c>
      <c r="L120" s="410"/>
      <c r="M120" s="410"/>
      <c r="N120" s="180"/>
    </row>
    <row r="121" spans="1:14" x14ac:dyDescent="0.25">
      <c r="A121" s="409" t="s">
        <v>430</v>
      </c>
      <c r="B121" s="410"/>
      <c r="C121" s="410"/>
      <c r="D121" s="410"/>
      <c r="E121" s="410"/>
      <c r="F121" s="410"/>
      <c r="G121" s="410"/>
      <c r="H121" s="410"/>
      <c r="I121" s="410"/>
      <c r="J121" s="410"/>
      <c r="K121" s="410">
        <v>4386</v>
      </c>
      <c r="L121" s="410"/>
      <c r="M121" s="410"/>
      <c r="N121" s="180"/>
    </row>
    <row r="122" spans="1:14" x14ac:dyDescent="0.25">
      <c r="A122" s="409" t="s">
        <v>432</v>
      </c>
      <c r="B122" s="410"/>
      <c r="C122" s="410"/>
      <c r="D122" s="410"/>
      <c r="E122" s="410"/>
      <c r="F122" s="410"/>
      <c r="G122" s="410"/>
      <c r="H122" s="410"/>
      <c r="I122" s="410"/>
      <c r="J122" s="410"/>
      <c r="K122" s="410">
        <v>5947</v>
      </c>
      <c r="L122" s="410"/>
      <c r="M122" s="410"/>
      <c r="N122" s="180"/>
    </row>
    <row r="123" spans="1:14" x14ac:dyDescent="0.25">
      <c r="A123" s="409" t="s">
        <v>433</v>
      </c>
      <c r="B123" s="410"/>
      <c r="C123" s="410"/>
      <c r="D123" s="410"/>
      <c r="E123" s="410"/>
      <c r="F123" s="410"/>
      <c r="G123" s="410"/>
      <c r="H123" s="410"/>
      <c r="I123" s="410"/>
      <c r="J123" s="410"/>
      <c r="K123" s="410">
        <v>1530</v>
      </c>
      <c r="L123" s="410"/>
      <c r="M123" s="410"/>
      <c r="N123" s="180"/>
    </row>
    <row r="124" spans="1:14" x14ac:dyDescent="0.25">
      <c r="A124" s="411" t="s">
        <v>436</v>
      </c>
      <c r="B124" s="410"/>
      <c r="C124" s="410"/>
      <c r="D124" s="410"/>
      <c r="E124" s="410"/>
      <c r="F124" s="410"/>
      <c r="G124" s="410"/>
      <c r="H124" s="410"/>
      <c r="I124" s="410"/>
      <c r="J124" s="410"/>
      <c r="K124" s="410">
        <v>7490</v>
      </c>
      <c r="L124" s="410">
        <v>8399</v>
      </c>
      <c r="M124" s="410"/>
      <c r="N124" s="180"/>
    </row>
    <row r="125" spans="1:14" x14ac:dyDescent="0.25">
      <c r="A125" s="411" t="s">
        <v>438</v>
      </c>
      <c r="B125" s="410"/>
      <c r="C125" s="410"/>
      <c r="D125" s="410"/>
      <c r="E125" s="410"/>
      <c r="F125" s="410"/>
      <c r="G125" s="410"/>
      <c r="H125" s="410"/>
      <c r="I125" s="410"/>
      <c r="J125" s="410"/>
      <c r="K125" s="410">
        <v>10330</v>
      </c>
      <c r="L125" s="410"/>
      <c r="M125" s="410"/>
      <c r="N125" s="180"/>
    </row>
    <row r="126" spans="1:14" x14ac:dyDescent="0.25">
      <c r="A126" s="411" t="s">
        <v>439</v>
      </c>
      <c r="B126" s="410"/>
      <c r="C126" s="410"/>
      <c r="D126" s="410"/>
      <c r="E126" s="410"/>
      <c r="F126" s="410"/>
      <c r="G126" s="410"/>
      <c r="H126" s="410"/>
      <c r="I126" s="410"/>
      <c r="J126" s="410"/>
      <c r="K126" s="410">
        <v>105</v>
      </c>
      <c r="L126" s="410"/>
      <c r="M126" s="410"/>
      <c r="N126" s="180"/>
    </row>
    <row r="127" spans="1:14" x14ac:dyDescent="0.25">
      <c r="A127" s="411" t="s">
        <v>442</v>
      </c>
      <c r="B127" s="410"/>
      <c r="C127" s="410"/>
      <c r="D127" s="410"/>
      <c r="E127" s="410"/>
      <c r="F127" s="410"/>
      <c r="G127" s="410"/>
      <c r="H127" s="410"/>
      <c r="I127" s="410"/>
      <c r="J127" s="410"/>
      <c r="K127" s="410">
        <v>120</v>
      </c>
      <c r="L127" s="410">
        <v>199</v>
      </c>
      <c r="M127" s="410"/>
      <c r="N127" s="180"/>
    </row>
    <row r="128" spans="1:14" x14ac:dyDescent="0.25">
      <c r="A128" s="413" t="s">
        <v>451</v>
      </c>
      <c r="B128" s="410"/>
      <c r="C128" s="410"/>
      <c r="D128" s="410"/>
      <c r="E128" s="410"/>
      <c r="F128" s="410"/>
      <c r="G128" s="410"/>
      <c r="H128" s="410"/>
      <c r="I128" s="410"/>
      <c r="J128" s="410"/>
      <c r="K128" s="410"/>
      <c r="L128" s="410">
        <v>200</v>
      </c>
      <c r="M128" s="410"/>
      <c r="N128" s="180"/>
    </row>
    <row r="129" spans="1:14" x14ac:dyDescent="0.25">
      <c r="A129" s="413" t="s">
        <v>452</v>
      </c>
      <c r="B129" s="410"/>
      <c r="C129" s="410"/>
      <c r="D129" s="410"/>
      <c r="E129" s="410"/>
      <c r="F129" s="410"/>
      <c r="G129" s="410"/>
      <c r="H129" s="410"/>
      <c r="I129" s="410"/>
      <c r="J129" s="410"/>
      <c r="K129" s="410"/>
      <c r="L129" s="410">
        <v>450</v>
      </c>
      <c r="M129" s="410"/>
      <c r="N129" s="180"/>
    </row>
    <row r="130" spans="1:14" x14ac:dyDescent="0.25">
      <c r="A130" s="413" t="s">
        <v>453</v>
      </c>
      <c r="B130" s="410"/>
      <c r="C130" s="410"/>
      <c r="D130" s="410"/>
      <c r="E130" s="410"/>
      <c r="F130" s="410"/>
      <c r="G130" s="410"/>
      <c r="H130" s="410"/>
      <c r="I130" s="410"/>
      <c r="J130" s="410"/>
      <c r="K130" s="410"/>
      <c r="L130" s="410">
        <v>17</v>
      </c>
      <c r="M130" s="410"/>
      <c r="N130" s="180"/>
    </row>
    <row r="131" spans="1:14" x14ac:dyDescent="0.25">
      <c r="A131" s="413" t="s">
        <v>457</v>
      </c>
      <c r="B131" s="410"/>
      <c r="C131" s="410"/>
      <c r="D131" s="410"/>
      <c r="E131" s="410"/>
      <c r="F131" s="410"/>
      <c r="G131" s="410"/>
      <c r="H131" s="410"/>
      <c r="I131" s="410"/>
      <c r="J131" s="410"/>
      <c r="K131" s="410"/>
      <c r="L131" s="410">
        <v>458</v>
      </c>
      <c r="M131" s="410"/>
      <c r="N131" s="180"/>
    </row>
    <row r="132" spans="1:14" x14ac:dyDescent="0.25">
      <c r="A132" s="413" t="s">
        <v>458</v>
      </c>
      <c r="B132" s="410"/>
      <c r="C132" s="410"/>
      <c r="D132" s="410"/>
      <c r="E132" s="410"/>
      <c r="F132" s="410"/>
      <c r="G132" s="410"/>
      <c r="H132" s="410"/>
      <c r="I132" s="410"/>
      <c r="J132" s="410"/>
      <c r="K132" s="410"/>
      <c r="L132" s="410">
        <v>2870</v>
      </c>
      <c r="M132" s="410"/>
      <c r="N132" s="180"/>
    </row>
    <row r="133" spans="1:14" x14ac:dyDescent="0.25">
      <c r="A133" s="413" t="s">
        <v>459</v>
      </c>
      <c r="B133" s="410"/>
      <c r="C133" s="410"/>
      <c r="D133" s="410"/>
      <c r="E133" s="410"/>
      <c r="F133" s="410"/>
      <c r="G133" s="410"/>
      <c r="H133" s="410"/>
      <c r="I133" s="410"/>
      <c r="J133" s="410"/>
      <c r="K133" s="410"/>
      <c r="L133" s="410">
        <v>2700</v>
      </c>
      <c r="M133" s="410"/>
      <c r="N133" s="180"/>
    </row>
    <row r="134" spans="1:14" x14ac:dyDescent="0.25">
      <c r="A134" s="413" t="s">
        <v>460</v>
      </c>
      <c r="B134" s="410"/>
      <c r="C134" s="410"/>
      <c r="D134" s="410"/>
      <c r="E134" s="410"/>
      <c r="F134" s="410"/>
      <c r="G134" s="410"/>
      <c r="H134" s="410"/>
      <c r="I134" s="410"/>
      <c r="J134" s="410"/>
      <c r="K134" s="410"/>
      <c r="L134" s="410">
        <v>1000</v>
      </c>
      <c r="M134" s="410"/>
      <c r="N134" s="180"/>
    </row>
    <row r="135" spans="1:14" x14ac:dyDescent="0.25">
      <c r="A135" s="413" t="s">
        <v>457</v>
      </c>
      <c r="B135" s="410"/>
      <c r="C135" s="410"/>
      <c r="D135" s="410"/>
      <c r="E135" s="410"/>
      <c r="F135" s="410"/>
      <c r="G135" s="410"/>
      <c r="H135" s="410"/>
      <c r="I135" s="410"/>
      <c r="J135" s="410"/>
      <c r="K135" s="410"/>
      <c r="L135" s="410">
        <v>211</v>
      </c>
      <c r="M135" s="410"/>
      <c r="N135" s="180"/>
    </row>
    <row r="136" spans="1:14" x14ac:dyDescent="0.25">
      <c r="A136" s="413" t="s">
        <v>461</v>
      </c>
      <c r="B136" s="410"/>
      <c r="C136" s="410"/>
      <c r="D136" s="410"/>
      <c r="E136" s="410"/>
      <c r="F136" s="410"/>
      <c r="G136" s="410"/>
      <c r="H136" s="410"/>
      <c r="I136" s="410"/>
      <c r="J136" s="410"/>
      <c r="K136" s="410"/>
      <c r="L136" s="410">
        <v>6344</v>
      </c>
      <c r="M136" s="410"/>
      <c r="N136" s="180"/>
    </row>
    <row r="137" spans="1:14" x14ac:dyDescent="0.25">
      <c r="A137" s="413" t="s">
        <v>464</v>
      </c>
      <c r="B137" s="410"/>
      <c r="C137" s="410"/>
      <c r="D137" s="410"/>
      <c r="E137" s="410"/>
      <c r="F137" s="410"/>
      <c r="G137" s="410"/>
      <c r="H137" s="410"/>
      <c r="I137" s="410"/>
      <c r="J137" s="410"/>
      <c r="K137" s="410"/>
      <c r="L137" s="410">
        <v>1320</v>
      </c>
      <c r="M137" s="410"/>
      <c r="N137" s="180"/>
    </row>
    <row r="138" spans="1:14" x14ac:dyDescent="0.25">
      <c r="A138" s="413" t="s">
        <v>465</v>
      </c>
      <c r="B138" s="410"/>
      <c r="C138" s="410"/>
      <c r="D138" s="410"/>
      <c r="E138" s="410"/>
      <c r="F138" s="410"/>
      <c r="G138" s="410"/>
      <c r="H138" s="410"/>
      <c r="I138" s="410"/>
      <c r="J138" s="410"/>
      <c r="K138" s="410"/>
      <c r="L138" s="410">
        <v>450</v>
      </c>
      <c r="M138" s="410"/>
      <c r="N138" s="180"/>
    </row>
    <row r="139" spans="1:14" x14ac:dyDescent="0.25">
      <c r="A139" s="413" t="s">
        <v>466</v>
      </c>
      <c r="B139" s="410"/>
      <c r="C139" s="410"/>
      <c r="D139" s="410"/>
      <c r="E139" s="410"/>
      <c r="F139" s="410"/>
      <c r="G139" s="410"/>
      <c r="H139" s="410"/>
      <c r="I139" s="410"/>
      <c r="J139" s="410"/>
      <c r="K139" s="410"/>
      <c r="L139" s="410">
        <v>3601</v>
      </c>
      <c r="M139" s="410"/>
      <c r="N139" s="180"/>
    </row>
    <row r="140" spans="1:14" x14ac:dyDescent="0.25">
      <c r="A140" s="412" t="s">
        <v>445</v>
      </c>
      <c r="B140" s="410"/>
      <c r="C140" s="410"/>
      <c r="D140" s="410"/>
      <c r="E140" s="410"/>
      <c r="F140" s="410"/>
      <c r="G140" s="410"/>
      <c r="H140" s="410"/>
      <c r="I140" s="410"/>
      <c r="J140" s="410"/>
      <c r="K140" s="410"/>
      <c r="L140" s="410">
        <v>7478</v>
      </c>
      <c r="M140" s="410"/>
      <c r="N140" s="180"/>
    </row>
    <row r="141" spans="1:14" x14ac:dyDescent="0.25">
      <c r="A141" s="413" t="s">
        <v>469</v>
      </c>
      <c r="B141" s="410"/>
      <c r="C141" s="410"/>
      <c r="D141" s="410"/>
      <c r="E141" s="410"/>
      <c r="F141" s="410"/>
      <c r="G141" s="410"/>
      <c r="H141" s="410"/>
      <c r="I141" s="410"/>
      <c r="J141" s="410"/>
      <c r="K141" s="410"/>
      <c r="L141" s="410">
        <v>89</v>
      </c>
      <c r="M141" s="410"/>
      <c r="N141" s="180"/>
    </row>
    <row r="142" spans="1:14" x14ac:dyDescent="0.25">
      <c r="A142" s="413" t="s">
        <v>472</v>
      </c>
      <c r="B142" s="410"/>
      <c r="C142" s="410"/>
      <c r="D142" s="410"/>
      <c r="E142" s="410"/>
      <c r="F142" s="410"/>
      <c r="G142" s="410"/>
      <c r="H142" s="410"/>
      <c r="I142" s="410"/>
      <c r="J142" s="410"/>
      <c r="K142" s="410"/>
      <c r="L142" s="410">
        <v>250</v>
      </c>
      <c r="M142" s="410"/>
      <c r="N142" s="180"/>
    </row>
    <row r="143" spans="1:14" x14ac:dyDescent="0.25">
      <c r="A143" s="413" t="s">
        <v>468</v>
      </c>
      <c r="B143" s="410"/>
      <c r="C143" s="410"/>
      <c r="D143" s="410"/>
      <c r="E143" s="410"/>
      <c r="F143" s="410"/>
      <c r="G143" s="410"/>
      <c r="H143" s="410"/>
      <c r="I143" s="410"/>
      <c r="J143" s="410"/>
      <c r="K143" s="410"/>
      <c r="L143" s="410">
        <v>30</v>
      </c>
      <c r="M143" s="410"/>
      <c r="N143" s="180"/>
    </row>
    <row r="144" spans="1:14" x14ac:dyDescent="0.25">
      <c r="A144" s="133" t="s">
        <v>90</v>
      </c>
      <c r="B144" s="185">
        <f t="shared" ref="B144:H144" si="4">SUM(B1:B107)</f>
        <v>86243.06</v>
      </c>
      <c r="C144" s="185">
        <f t="shared" si="4"/>
        <v>58913.47</v>
      </c>
      <c r="D144" s="185">
        <f t="shared" si="4"/>
        <v>21051.37</v>
      </c>
      <c r="E144" s="185">
        <f>SUM(E1:E107)</f>
        <v>140251</v>
      </c>
      <c r="F144" s="185">
        <f t="shared" si="4"/>
        <v>88836</v>
      </c>
      <c r="G144" s="185">
        <f t="shared" si="4"/>
        <v>126247</v>
      </c>
      <c r="H144" s="185">
        <f t="shared" si="4"/>
        <v>81125</v>
      </c>
      <c r="I144" s="185">
        <f>SUM(I1:I113)</f>
        <v>61147</v>
      </c>
      <c r="J144" s="185">
        <f>SUM(J1:J107)</f>
        <v>63012</v>
      </c>
      <c r="K144" s="185">
        <f>SUM(K3:K127)</f>
        <v>183638</v>
      </c>
      <c r="L144" s="185">
        <f>SUM(L1:L143)</f>
        <v>101180</v>
      </c>
      <c r="M144" s="185">
        <f>SUM(M1:M107)</f>
        <v>0</v>
      </c>
      <c r="N144" s="154">
        <f>SUM(N1:N107)</f>
        <v>843982.89999999991</v>
      </c>
    </row>
  </sheetData>
  <autoFilter ref="A1:A145"/>
  <phoneticPr fontId="28" type="noConversion"/>
  <pageMargins left="0.7" right="0.7" top="0.75" bottom="0.75" header="0.3" footer="0.3"/>
  <pageSetup paperSize="9" scale="74" firstPageNumber="42949672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8" type="noConversion"/>
  <pageMargins left="0.25" right="0.25" top="0.75" bottom="0.75" header="0.3" footer="0.3"/>
  <pageSetup paperSize="9" scale="94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3"/>
  <sheetViews>
    <sheetView workbookViewId="0">
      <selection activeCell="L12" sqref="L12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0" width="8.28515625" style="1" bestFit="1" customWidth="1"/>
    <col min="11" max="12" width="9.28515625" style="1" bestFit="1" customWidth="1"/>
    <col min="13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>
        <v>1200</v>
      </c>
      <c r="H4" s="178">
        <v>1200</v>
      </c>
      <c r="I4" s="178">
        <v>7700</v>
      </c>
      <c r="J4" s="178">
        <v>1200</v>
      </c>
      <c r="K4" s="178">
        <v>1300</v>
      </c>
      <c r="L4" s="178">
        <v>2700</v>
      </c>
      <c r="M4" s="178"/>
      <c r="N4" s="178">
        <f t="shared" si="0"/>
        <v>21300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>
        <v>4000</v>
      </c>
      <c r="H5" s="178">
        <v>4000</v>
      </c>
      <c r="I5" s="178"/>
      <c r="J5" s="178">
        <v>9500</v>
      </c>
      <c r="K5" s="178">
        <v>7000</v>
      </c>
      <c r="L5" s="178">
        <v>4000</v>
      </c>
      <c r="M5" s="178"/>
      <c r="N5" s="178">
        <f t="shared" si="0"/>
        <v>48500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>
        <v>1000</v>
      </c>
      <c r="H6" s="178">
        <v>1000</v>
      </c>
      <c r="I6" s="178">
        <v>1000</v>
      </c>
      <c r="J6" s="178">
        <v>1000</v>
      </c>
      <c r="K6" s="178">
        <v>1100</v>
      </c>
      <c r="L6" s="178">
        <v>1000</v>
      </c>
      <c r="M6" s="178"/>
      <c r="N6" s="178">
        <f t="shared" si="0"/>
        <v>11100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 t="s">
        <v>421</v>
      </c>
      <c r="B8" s="178"/>
      <c r="C8" s="178"/>
      <c r="D8" s="178"/>
      <c r="E8" s="178"/>
      <c r="F8" s="178"/>
      <c r="G8" s="178"/>
      <c r="H8" s="178"/>
      <c r="I8" s="178"/>
      <c r="J8" s="178"/>
      <c r="K8" s="178">
        <v>33720</v>
      </c>
      <c r="L8" s="178"/>
      <c r="M8" s="178"/>
      <c r="N8" s="178"/>
    </row>
    <row r="9" spans="1:14" x14ac:dyDescent="0.25">
      <c r="A9" s="152" t="s">
        <v>446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>
        <v>24000</v>
      </c>
      <c r="M9" s="178"/>
      <c r="N9" s="178"/>
    </row>
    <row r="10" spans="1:14" x14ac:dyDescent="0.25">
      <c r="A10" s="152" t="s">
        <v>424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>
        <v>23808</v>
      </c>
      <c r="L10" s="178">
        <v>2843</v>
      </c>
      <c r="M10" s="178"/>
      <c r="N10" s="178"/>
    </row>
    <row r="11" spans="1:14" x14ac:dyDescent="0.25">
      <c r="A11" s="162" t="s">
        <v>90</v>
      </c>
      <c r="B11" s="159">
        <f t="shared" ref="B11:J11" si="1">SUM(B3:B8)</f>
        <v>6200</v>
      </c>
      <c r="C11" s="159">
        <f t="shared" si="1"/>
        <v>6200</v>
      </c>
      <c r="D11" s="159">
        <f t="shared" si="1"/>
        <v>0</v>
      </c>
      <c r="E11" s="159">
        <f t="shared" si="1"/>
        <v>12400</v>
      </c>
      <c r="F11" s="159">
        <f t="shared" si="1"/>
        <v>6200</v>
      </c>
      <c r="G11" s="159">
        <f t="shared" si="1"/>
        <v>6200</v>
      </c>
      <c r="H11" s="159">
        <f t="shared" si="1"/>
        <v>6200</v>
      </c>
      <c r="I11" s="159">
        <f t="shared" si="1"/>
        <v>8700</v>
      </c>
      <c r="J11" s="159">
        <f t="shared" si="1"/>
        <v>11700</v>
      </c>
      <c r="K11" s="159">
        <f>SUM(K3:K10)</f>
        <v>66928</v>
      </c>
      <c r="L11" s="159">
        <f>SUM(L3:L10)</f>
        <v>34543</v>
      </c>
      <c r="M11" s="159">
        <f>SUM(M3:M8)</f>
        <v>0</v>
      </c>
      <c r="N11" s="301">
        <f>SUM(N3:N8)</f>
        <v>80900</v>
      </c>
    </row>
    <row r="13" spans="1:14" x14ac:dyDescent="0.25">
      <c r="N13" s="160">
        <f>SUM(B11:M11)-N11</f>
        <v>84371</v>
      </c>
    </row>
  </sheetData>
  <phoneticPr fontId="28" type="noConversion"/>
  <pageMargins left="0.7" right="0.7" top="0.75" bottom="0.75" header="0.3" footer="0.3"/>
  <pageSetup paperSize="9" scale="93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L4" sqref="L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4" width="12.85546875" bestFit="1" customWidth="1"/>
    <col min="5" max="5" width="16.7109375" customWidth="1"/>
    <col min="6" max="7" width="14.28515625" customWidth="1"/>
    <col min="8" max="8" width="20.42578125" customWidth="1"/>
    <col min="9" max="10" width="14.5703125" bestFit="1" customWidth="1"/>
    <col min="11" max="11" width="12.85546875" bestFit="1" customWidth="1"/>
    <col min="12" max="12" width="13.140625" bestFit="1" customWidth="1"/>
    <col min="13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v>695673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915244</v>
      </c>
      <c r="F3" s="192">
        <v>914164</v>
      </c>
      <c r="G3" s="192">
        <v>782031</v>
      </c>
      <c r="H3" s="192">
        <v>871302</v>
      </c>
      <c r="I3" s="192">
        <v>735288</v>
      </c>
      <c r="J3" s="192">
        <v>1038031</v>
      </c>
      <c r="K3" s="192">
        <v>677308</v>
      </c>
      <c r="L3" s="192">
        <v>796241</v>
      </c>
      <c r="M3" s="192"/>
      <c r="N3" s="196">
        <f>SUM(B3:M3)</f>
        <v>9311356.379999999</v>
      </c>
    </row>
    <row r="4" spans="1:14" x14ac:dyDescent="0.25">
      <c r="A4" s="164" t="s">
        <v>112</v>
      </c>
      <c r="B4" s="193">
        <v>80000</v>
      </c>
      <c r="C4" s="192">
        <v>80000</v>
      </c>
      <c r="D4" s="193">
        <v>80000</v>
      </c>
      <c r="E4" s="193">
        <v>80000</v>
      </c>
      <c r="F4" s="193">
        <v>80000</v>
      </c>
      <c r="G4" s="193">
        <v>80000</v>
      </c>
      <c r="H4" s="193">
        <v>80000</v>
      </c>
      <c r="I4" s="193">
        <v>80000</v>
      </c>
      <c r="J4" s="192">
        <v>80000</v>
      </c>
      <c r="K4" s="192">
        <v>80000</v>
      </c>
      <c r="L4" s="192">
        <v>80000</v>
      </c>
      <c r="M4" s="192"/>
      <c r="N4" s="196">
        <f>SUM(B4:M4)</f>
        <v>880000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775673</v>
      </c>
      <c r="C6" s="195">
        <f t="shared" si="0"/>
        <v>1253360</v>
      </c>
      <c r="D6" s="195">
        <f t="shared" si="0"/>
        <v>792714.38</v>
      </c>
      <c r="E6" s="195">
        <f t="shared" si="0"/>
        <v>995244</v>
      </c>
      <c r="F6" s="195">
        <f t="shared" si="0"/>
        <v>994164</v>
      </c>
      <c r="G6" s="195">
        <f t="shared" si="0"/>
        <v>862031</v>
      </c>
      <c r="H6" s="195">
        <f t="shared" si="0"/>
        <v>951302</v>
      </c>
      <c r="I6" s="195">
        <f t="shared" si="0"/>
        <v>815288</v>
      </c>
      <c r="J6" s="195">
        <f t="shared" si="0"/>
        <v>1118031</v>
      </c>
      <c r="K6" s="195">
        <f>SUM(K3:K5)</f>
        <v>757308</v>
      </c>
      <c r="L6" s="195">
        <f t="shared" si="0"/>
        <v>876241</v>
      </c>
      <c r="M6" s="195">
        <f t="shared" si="0"/>
        <v>0</v>
      </c>
      <c r="N6" s="195">
        <f t="shared" si="0"/>
        <v>10191356.379999999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8" type="noConversion"/>
  <pageMargins left="0.7" right="0.7" top="0.75" bottom="0.75" header="0.3" footer="0.3"/>
  <pageSetup paperSize="9" scale="60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L4" sqref="L4"/>
    </sheetView>
  </sheetViews>
  <sheetFormatPr defaultRowHeight="15" x14ac:dyDescent="0.25"/>
  <cols>
    <col min="1" max="1" width="20.28515625" style="1" bestFit="1" customWidth="1"/>
    <col min="2" max="2" width="15.85546875" style="1" customWidth="1"/>
    <col min="3" max="3" width="10.28515625" style="1" bestFit="1" customWidth="1"/>
    <col min="4" max="4" width="12.5703125" style="1" customWidth="1"/>
    <col min="5" max="5" width="12.28515625" style="1" customWidth="1"/>
    <col min="6" max="6" width="13" style="1" customWidth="1"/>
    <col min="7" max="7" width="12.42578125" style="1" customWidth="1"/>
    <col min="8" max="8" width="13.28515625" style="1" customWidth="1"/>
    <col min="9" max="10" width="12.42578125" style="1" customWidth="1"/>
    <col min="11" max="11" width="14.140625" style="1" customWidth="1"/>
    <col min="12" max="12" width="9.42578125" style="1" bestFit="1" customWidth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52100</v>
      </c>
      <c r="G3" s="178">
        <v>52100</v>
      </c>
      <c r="H3" s="178">
        <v>52100</v>
      </c>
      <c r="I3" s="178">
        <v>52100</v>
      </c>
      <c r="J3" s="178">
        <v>52100</v>
      </c>
      <c r="K3" s="178">
        <v>47100</v>
      </c>
      <c r="L3" s="178">
        <v>47100</v>
      </c>
      <c r="M3" s="178"/>
      <c r="N3" s="178">
        <f>SUM(B3:M3)</f>
        <v>592719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52100</v>
      </c>
      <c r="G5" s="185">
        <f t="shared" si="0"/>
        <v>52100</v>
      </c>
      <c r="H5" s="185">
        <f t="shared" si="0"/>
        <v>52100</v>
      </c>
      <c r="I5" s="185">
        <f t="shared" si="0"/>
        <v>52100</v>
      </c>
      <c r="J5" s="185">
        <f t="shared" si="0"/>
        <v>52100</v>
      </c>
      <c r="K5" s="185">
        <f t="shared" si="0"/>
        <v>47100</v>
      </c>
      <c r="L5" s="185">
        <f t="shared" si="0"/>
        <v>47100</v>
      </c>
      <c r="M5" s="185">
        <f t="shared" si="0"/>
        <v>0</v>
      </c>
      <c r="N5" s="185">
        <f>SUM(N3:N4)</f>
        <v>592719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8" type="noConversion"/>
  <pageMargins left="0.7" right="0.7" top="0.75" bottom="0.75" header="0.3" footer="0.3"/>
  <pageSetup paperSize="9" scale="69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L7" sqref="L7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2.710937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v>248222</v>
      </c>
      <c r="C3" s="178">
        <f>1779.43+266910.97</f>
        <v>268690.39999999997</v>
      </c>
      <c r="D3" s="178">
        <f>3844.81+235153</f>
        <v>238997.81</v>
      </c>
      <c r="E3" s="178">
        <v>171007</v>
      </c>
      <c r="F3" s="178">
        <v>254479</v>
      </c>
      <c r="G3" s="178">
        <v>513335</v>
      </c>
      <c r="H3" s="178">
        <v>271664</v>
      </c>
      <c r="I3" s="178">
        <v>405612</v>
      </c>
      <c r="J3" s="178">
        <v>260707</v>
      </c>
      <c r="K3" s="178">
        <v>274828</v>
      </c>
      <c r="L3" s="178">
        <v>281227</v>
      </c>
      <c r="M3" s="178"/>
      <c r="N3" s="180">
        <f>SUM(B3:M3)</f>
        <v>3188769.21</v>
      </c>
    </row>
    <row r="4" spans="1:14" x14ac:dyDescent="0.25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>
        <v>4375</v>
      </c>
      <c r="K5" s="178"/>
      <c r="L5" s="178"/>
      <c r="M5" s="178"/>
      <c r="N5" s="180">
        <f>SUM(B5:M5)</f>
        <v>4375</v>
      </c>
    </row>
    <row r="6" spans="1:14" x14ac:dyDescent="0.25">
      <c r="A6" s="155" t="s">
        <v>90</v>
      </c>
      <c r="B6" s="185">
        <f t="shared" ref="B6:N6" si="0">SUM(B3:B5)</f>
        <v>248222</v>
      </c>
      <c r="C6" s="185">
        <f t="shared" si="0"/>
        <v>268690.39999999997</v>
      </c>
      <c r="D6" s="185">
        <f t="shared" si="0"/>
        <v>238997.81</v>
      </c>
      <c r="E6" s="185">
        <f t="shared" si="0"/>
        <v>171007</v>
      </c>
      <c r="F6" s="185">
        <f t="shared" si="0"/>
        <v>254479</v>
      </c>
      <c r="G6" s="185">
        <f t="shared" si="0"/>
        <v>513335</v>
      </c>
      <c r="H6" s="185">
        <f t="shared" si="0"/>
        <v>271664</v>
      </c>
      <c r="I6" s="185">
        <f t="shared" si="0"/>
        <v>405612</v>
      </c>
      <c r="J6" s="185">
        <f t="shared" si="0"/>
        <v>265082</v>
      </c>
      <c r="K6" s="185">
        <f t="shared" si="0"/>
        <v>274828</v>
      </c>
      <c r="L6" s="185">
        <f>SUM(L3:L5)</f>
        <v>281227</v>
      </c>
      <c r="M6" s="185">
        <f t="shared" si="0"/>
        <v>0</v>
      </c>
      <c r="N6" s="185">
        <f t="shared" si="0"/>
        <v>3193144.21</v>
      </c>
    </row>
    <row r="8" spans="1:14" x14ac:dyDescent="0.25">
      <c r="N8" s="160">
        <f>SUM(B6:M6)-N6</f>
        <v>0</v>
      </c>
    </row>
    <row r="9" spans="1:14" ht="15.75" hidden="1" x14ac:dyDescent="0.25">
      <c r="A9" s="455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</row>
    <row r="10" spans="1:14" ht="15.75" hidden="1" x14ac:dyDescent="0.25">
      <c r="A10" s="455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4"/>
    </row>
    <row r="14" spans="1:14" hidden="1" x14ac:dyDescent="0.25"/>
  </sheetData>
  <mergeCells count="3">
    <mergeCell ref="A13:L13"/>
    <mergeCell ref="A9:L9"/>
    <mergeCell ref="A10:L10"/>
  </mergeCells>
  <phoneticPr fontId="28" type="noConversion"/>
  <pageMargins left="0.25" right="0.25" top="0.75" bottom="0.75" header="0.3" footer="0.3"/>
  <pageSetup paperSize="9" scale="84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L11" sqref="L11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2"/>
      <c r="J1" s="352"/>
      <c r="K1" s="352"/>
      <c r="L1" s="352"/>
      <c r="M1" s="352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>
        <v>307400</v>
      </c>
      <c r="H3" s="178">
        <v>411800</v>
      </c>
      <c r="I3" s="178">
        <v>382800</v>
      </c>
      <c r="J3" s="178">
        <v>353800</v>
      </c>
      <c r="K3" s="178">
        <v>348000</v>
      </c>
      <c r="L3" s="178">
        <v>478800</v>
      </c>
      <c r="M3" s="178"/>
      <c r="N3" s="178">
        <f>SUM(B3:M3)</f>
        <v>3842800</v>
      </c>
    </row>
    <row r="4" spans="1:14" x14ac:dyDescent="0.25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>
        <v>26408</v>
      </c>
      <c r="H4" s="178">
        <v>158094</v>
      </c>
      <c r="I4" s="178">
        <v>36904</v>
      </c>
      <c r="J4" s="178">
        <v>138645</v>
      </c>
      <c r="K4" s="178">
        <v>59918</v>
      </c>
      <c r="L4" s="178">
        <v>29230</v>
      </c>
      <c r="M4" s="178"/>
      <c r="N4" s="178">
        <f t="shared" ref="N4:N9" si="0">SUM(B4:M4)</f>
        <v>503370.62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333808</v>
      </c>
      <c r="H10" s="166">
        <f t="shared" si="1"/>
        <v>569894</v>
      </c>
      <c r="I10" s="166">
        <f t="shared" si="1"/>
        <v>419704</v>
      </c>
      <c r="J10" s="166">
        <f t="shared" si="1"/>
        <v>492445</v>
      </c>
      <c r="K10" s="166">
        <f>SUM(K3:K9)</f>
        <v>407918</v>
      </c>
      <c r="L10" s="166">
        <f>SUM(L3:L9)</f>
        <v>508030</v>
      </c>
      <c r="M10" s="166">
        <f t="shared" si="1"/>
        <v>0</v>
      </c>
      <c r="N10" s="166">
        <f>SUM(N3:N9)</f>
        <v>4346170.62</v>
      </c>
    </row>
    <row r="12" spans="1:14" x14ac:dyDescent="0.25">
      <c r="N12" s="160">
        <f>SUM(B10:M10)-N10</f>
        <v>0</v>
      </c>
    </row>
  </sheetData>
  <phoneticPr fontId="28" type="noConversion"/>
  <pageMargins left="0.25" right="0.25" top="0.75" bottom="0.75" header="0.3" footer="0.3"/>
  <pageSetup paperSize="9" scale="71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46"/>
  <sheetViews>
    <sheetView topLeftCell="A28" workbookViewId="0">
      <selection activeCell="L45" sqref="L45"/>
    </sheetView>
  </sheetViews>
  <sheetFormatPr defaultRowHeight="15" x14ac:dyDescent="0.25"/>
  <cols>
    <col min="1" max="1" width="35.140625" bestFit="1" customWidth="1"/>
    <col min="2" max="2" width="12.42578125" customWidth="1"/>
    <col min="3" max="4" width="10.28515625" bestFit="1" customWidth="1"/>
    <col min="5" max="5" width="11.85546875" bestFit="1" customWidth="1"/>
    <col min="10" max="10" width="10.28515625" bestFit="1" customWidth="1"/>
    <col min="11" max="11" width="13.7109375" customWidth="1"/>
    <col min="12" max="12" width="9.425781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3">
        <v>24789</v>
      </c>
      <c r="K3" s="184"/>
      <c r="L3" s="184"/>
      <c r="M3" s="353"/>
      <c r="N3" s="178">
        <f t="shared" ref="N3:N43" si="0">SUM(B3:M3)</f>
        <v>169717</v>
      </c>
    </row>
    <row r="4" spans="1:14" x14ac:dyDescent="0.25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>
        <v>6468</v>
      </c>
      <c r="H5" s="189"/>
      <c r="I5" s="189"/>
      <c r="J5" s="184">
        <v>6468</v>
      </c>
      <c r="K5" s="184">
        <v>12588</v>
      </c>
      <c r="L5" s="184"/>
      <c r="M5" s="184"/>
      <c r="N5" s="178">
        <f t="shared" si="0"/>
        <v>61491</v>
      </c>
    </row>
    <row r="6" spans="1:14" x14ac:dyDescent="0.25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25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25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25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25">
      <c r="A13" s="165" t="s">
        <v>249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25">
      <c r="A14" s="152" t="s">
        <v>264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25">
      <c r="A15" s="152" t="s">
        <v>265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25">
      <c r="A16" s="152" t="s">
        <v>278</v>
      </c>
      <c r="B16" s="178"/>
      <c r="C16" s="178"/>
      <c r="D16" s="178"/>
      <c r="E16" s="178">
        <v>200</v>
      </c>
      <c r="F16" s="178"/>
      <c r="G16" s="178">
        <v>520</v>
      </c>
      <c r="H16" s="178"/>
      <c r="I16" s="178"/>
      <c r="J16" s="178"/>
      <c r="K16" s="178"/>
      <c r="L16" s="178"/>
      <c r="M16" s="178"/>
      <c r="N16" s="178">
        <f t="shared" si="0"/>
        <v>720</v>
      </c>
    </row>
    <row r="17" spans="1:14" ht="15" customHeight="1" x14ac:dyDescent="0.25">
      <c r="A17" s="152" t="s">
        <v>279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25">
      <c r="A18" s="152" t="s">
        <v>292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25">
      <c r="A19" s="152" t="s">
        <v>293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25">
      <c r="A20" s="152" t="s">
        <v>294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25">
      <c r="A21" s="152" t="s">
        <v>178</v>
      </c>
      <c r="B21" s="178"/>
      <c r="C21" s="178"/>
      <c r="D21" s="178"/>
      <c r="E21" s="178"/>
      <c r="F21" s="178"/>
      <c r="G21" s="178">
        <v>400</v>
      </c>
      <c r="H21" s="178"/>
      <c r="I21" s="178"/>
      <c r="J21" s="178"/>
      <c r="K21" s="178"/>
      <c r="L21" s="178"/>
      <c r="M21" s="178"/>
      <c r="N21" s="178">
        <f t="shared" si="0"/>
        <v>400</v>
      </c>
    </row>
    <row r="22" spans="1:14" ht="15" customHeight="1" x14ac:dyDescent="0.25">
      <c r="A22" s="152" t="s">
        <v>314</v>
      </c>
      <c r="B22" s="178"/>
      <c r="C22" s="178"/>
      <c r="D22" s="178"/>
      <c r="E22" s="178"/>
      <c r="F22" s="178"/>
      <c r="G22" s="178">
        <v>560</v>
      </c>
      <c r="H22" s="178"/>
      <c r="I22" s="178">
        <v>350</v>
      </c>
      <c r="J22" s="178"/>
      <c r="K22" s="178"/>
      <c r="L22" s="178"/>
      <c r="M22" s="178"/>
      <c r="N22" s="178">
        <f t="shared" si="0"/>
        <v>910</v>
      </c>
    </row>
    <row r="23" spans="1:14" ht="15" customHeight="1" x14ac:dyDescent="0.25">
      <c r="A23" s="152" t="s">
        <v>315</v>
      </c>
      <c r="B23" s="178"/>
      <c r="C23" s="178"/>
      <c r="D23" s="178"/>
      <c r="E23" s="178"/>
      <c r="F23" s="178"/>
      <c r="G23" s="178">
        <v>2400</v>
      </c>
      <c r="H23" s="178"/>
      <c r="I23" s="178"/>
      <c r="J23" s="178"/>
      <c r="K23" s="178"/>
      <c r="L23" s="178"/>
      <c r="M23" s="178"/>
      <c r="N23" s="178">
        <f t="shared" si="0"/>
        <v>2400</v>
      </c>
    </row>
    <row r="24" spans="1:14" ht="15" customHeight="1" x14ac:dyDescent="0.25">
      <c r="A24" s="152" t="s">
        <v>379</v>
      </c>
      <c r="B24" s="178"/>
      <c r="C24" s="178"/>
      <c r="D24" s="178"/>
      <c r="E24" s="178"/>
      <c r="F24" s="178"/>
      <c r="G24" s="178"/>
      <c r="H24" s="178"/>
      <c r="I24" s="178">
        <v>2808</v>
      </c>
      <c r="J24" s="178"/>
      <c r="K24" s="178"/>
      <c r="L24" s="178"/>
      <c r="M24" s="178"/>
      <c r="N24" s="178">
        <f t="shared" si="0"/>
        <v>2808</v>
      </c>
    </row>
    <row r="25" spans="1:14" ht="15" customHeight="1" x14ac:dyDescent="0.25">
      <c r="A25" s="175" t="s">
        <v>274</v>
      </c>
      <c r="B25" s="178"/>
      <c r="C25" s="178"/>
      <c r="D25" s="178"/>
      <c r="E25" s="178"/>
      <c r="F25" s="178"/>
      <c r="G25" s="178"/>
      <c r="H25" s="178"/>
      <c r="I25" s="178">
        <v>920</v>
      </c>
      <c r="J25" s="178"/>
      <c r="K25" s="178"/>
      <c r="L25" s="178"/>
      <c r="M25" s="178"/>
      <c r="N25" s="178">
        <f t="shared" si="0"/>
        <v>920</v>
      </c>
    </row>
    <row r="26" spans="1:14" ht="15" customHeight="1" x14ac:dyDescent="0.25">
      <c r="A26" s="152" t="s">
        <v>380</v>
      </c>
      <c r="B26" s="178"/>
      <c r="C26" s="178"/>
      <c r="D26" s="178"/>
      <c r="E26" s="178"/>
      <c r="F26" s="178"/>
      <c r="G26" s="178"/>
      <c r="H26" s="178"/>
      <c r="I26" s="178">
        <v>2800</v>
      </c>
      <c r="J26" s="178"/>
      <c r="K26" s="178"/>
      <c r="L26" s="178"/>
      <c r="M26" s="178"/>
      <c r="N26" s="178">
        <f t="shared" si="0"/>
        <v>2800</v>
      </c>
    </row>
    <row r="27" spans="1:14" ht="15" customHeight="1" x14ac:dyDescent="0.25">
      <c r="A27" s="152" t="s">
        <v>381</v>
      </c>
      <c r="B27" s="178"/>
      <c r="C27" s="178"/>
      <c r="D27" s="178"/>
      <c r="E27" s="178"/>
      <c r="F27" s="178"/>
      <c r="G27" s="178"/>
      <c r="H27" s="178"/>
      <c r="I27" s="178">
        <v>670</v>
      </c>
      <c r="J27" s="178"/>
      <c r="K27" s="178"/>
      <c r="L27" s="178"/>
      <c r="M27" s="178"/>
      <c r="N27" s="178">
        <f t="shared" si="0"/>
        <v>670</v>
      </c>
    </row>
    <row r="28" spans="1:14" ht="15" customHeight="1" x14ac:dyDescent="0.25">
      <c r="A28" s="152" t="s">
        <v>382</v>
      </c>
      <c r="B28" s="178"/>
      <c r="C28" s="178"/>
      <c r="D28" s="178"/>
      <c r="E28" s="178"/>
      <c r="F28" s="178"/>
      <c r="G28" s="178"/>
      <c r="H28" s="178"/>
      <c r="I28" s="178">
        <v>760</v>
      </c>
      <c r="J28" s="178"/>
      <c r="K28" s="178"/>
      <c r="L28" s="178"/>
      <c r="M28" s="178"/>
      <c r="N28" s="178">
        <f t="shared" ref="N28:N29" si="1">SUM(B28:M28)</f>
        <v>760</v>
      </c>
    </row>
    <row r="29" spans="1:14" ht="15" customHeight="1" x14ac:dyDescent="0.25">
      <c r="A29" s="152" t="s">
        <v>383</v>
      </c>
      <c r="B29" s="178"/>
      <c r="C29" s="178"/>
      <c r="D29" s="178"/>
      <c r="E29" s="178"/>
      <c r="F29" s="178"/>
      <c r="G29" s="178"/>
      <c r="H29" s="178"/>
      <c r="I29" s="178">
        <v>320</v>
      </c>
      <c r="J29" s="178"/>
      <c r="K29" s="178"/>
      <c r="L29" s="178"/>
      <c r="M29" s="178"/>
      <c r="N29" s="178">
        <f t="shared" si="1"/>
        <v>320</v>
      </c>
    </row>
    <row r="30" spans="1:14" ht="15" customHeight="1" x14ac:dyDescent="0.25">
      <c r="A30" s="152" t="s">
        <v>384</v>
      </c>
      <c r="B30" s="178"/>
      <c r="C30" s="178"/>
      <c r="D30" s="178"/>
      <c r="E30" s="178"/>
      <c r="F30" s="178"/>
      <c r="G30" s="178"/>
      <c r="H30" s="178"/>
      <c r="I30" s="178">
        <v>60</v>
      </c>
      <c r="J30" s="178"/>
      <c r="K30" s="178"/>
      <c r="L30" s="178"/>
      <c r="M30" s="178"/>
      <c r="N30" s="178"/>
    </row>
    <row r="31" spans="1:14" ht="15" customHeight="1" x14ac:dyDescent="0.25">
      <c r="A31" s="152" t="s">
        <v>385</v>
      </c>
      <c r="B31" s="178"/>
      <c r="C31" s="178"/>
      <c r="D31" s="178"/>
      <c r="E31" s="178"/>
      <c r="F31" s="178"/>
      <c r="G31" s="178"/>
      <c r="H31" s="178"/>
      <c r="I31" s="178">
        <v>40</v>
      </c>
      <c r="J31" s="178"/>
      <c r="K31" s="178"/>
      <c r="L31" s="178">
        <v>450</v>
      </c>
      <c r="M31" s="178"/>
      <c r="N31" s="178"/>
    </row>
    <row r="32" spans="1:14" ht="15" customHeight="1" x14ac:dyDescent="0.25">
      <c r="A32" s="152" t="s">
        <v>386</v>
      </c>
      <c r="B32" s="178"/>
      <c r="C32" s="178"/>
      <c r="D32" s="178"/>
      <c r="E32" s="178"/>
      <c r="F32" s="178"/>
      <c r="G32" s="178"/>
      <c r="H32" s="178"/>
      <c r="I32" s="178">
        <v>580</v>
      </c>
      <c r="J32" s="178"/>
      <c r="K32" s="178"/>
      <c r="L32" s="178"/>
      <c r="M32" s="178"/>
      <c r="N32" s="178">
        <f t="shared" si="0"/>
        <v>580</v>
      </c>
    </row>
    <row r="33" spans="1:14" ht="15" customHeight="1" x14ac:dyDescent="0.25">
      <c r="A33" s="152" t="s">
        <v>387</v>
      </c>
      <c r="B33" s="178"/>
      <c r="C33" s="178"/>
      <c r="D33" s="178"/>
      <c r="E33" s="178"/>
      <c r="F33" s="178"/>
      <c r="G33" s="178"/>
      <c r="H33" s="178"/>
      <c r="I33" s="178">
        <v>192</v>
      </c>
      <c r="J33" s="178"/>
      <c r="K33" s="178"/>
      <c r="L33" s="178"/>
      <c r="M33" s="178"/>
      <c r="N33" s="178"/>
    </row>
    <row r="34" spans="1:14" ht="15" customHeight="1" x14ac:dyDescent="0.25">
      <c r="A34" s="152" t="s">
        <v>401</v>
      </c>
      <c r="B34" s="178"/>
      <c r="C34" s="178"/>
      <c r="D34" s="178"/>
      <c r="E34" s="178"/>
      <c r="F34" s="178"/>
      <c r="G34" s="178"/>
      <c r="H34" s="178"/>
      <c r="I34" s="178"/>
      <c r="J34" s="178">
        <v>50500</v>
      </c>
      <c r="K34" s="178"/>
      <c r="L34" s="178"/>
      <c r="M34" s="178"/>
      <c r="N34" s="178"/>
    </row>
    <row r="35" spans="1:14" ht="15" customHeight="1" x14ac:dyDescent="0.25">
      <c r="A35" s="152" t="s">
        <v>437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>
        <v>4574</v>
      </c>
      <c r="L35" s="178">
        <v>9582</v>
      </c>
      <c r="M35" s="178"/>
      <c r="N35" s="178"/>
    </row>
    <row r="36" spans="1:14" ht="15" customHeight="1" x14ac:dyDescent="0.25">
      <c r="A36" s="152" t="s">
        <v>443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>
        <v>1200</v>
      </c>
      <c r="L36" s="178"/>
      <c r="M36" s="178"/>
      <c r="N36" s="178"/>
    </row>
    <row r="37" spans="1:14" ht="15" customHeight="1" x14ac:dyDescent="0.25">
      <c r="A37" s="152" t="s">
        <v>444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>
        <v>1570</v>
      </c>
      <c r="L37" s="178"/>
      <c r="M37" s="178"/>
      <c r="N37" s="178"/>
    </row>
    <row r="38" spans="1:14" ht="15" customHeight="1" x14ac:dyDescent="0.25">
      <c r="A38" s="152" t="s">
        <v>449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>
        <v>500</v>
      </c>
      <c r="M38" s="178"/>
      <c r="N38" s="178"/>
    </row>
    <row r="39" spans="1:14" ht="15" customHeight="1" x14ac:dyDescent="0.25">
      <c r="A39" s="152" t="s">
        <v>450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>
        <v>490</v>
      </c>
      <c r="M39" s="178"/>
      <c r="N39" s="178"/>
    </row>
    <row r="40" spans="1:14" ht="15" customHeight="1" x14ac:dyDescent="0.25">
      <c r="A40" s="152" t="s">
        <v>318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>
        <v>1604</v>
      </c>
      <c r="M40" s="178"/>
      <c r="N40" s="178"/>
    </row>
    <row r="41" spans="1:14" ht="15" customHeight="1" x14ac:dyDescent="0.25">
      <c r="A41" s="152" t="s">
        <v>462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>
        <v>700</v>
      </c>
      <c r="M41" s="178"/>
      <c r="N41" s="178"/>
    </row>
    <row r="42" spans="1:14" ht="15" customHeight="1" x14ac:dyDescent="0.25">
      <c r="A42" s="152" t="s">
        <v>463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>
        <v>14106</v>
      </c>
      <c r="M42" s="178"/>
      <c r="N42" s="178"/>
    </row>
    <row r="43" spans="1:14" ht="15" customHeight="1" x14ac:dyDescent="0.25">
      <c r="A43" s="152" t="s">
        <v>280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>
        <v>2092</v>
      </c>
      <c r="M43" s="178"/>
      <c r="N43" s="178">
        <f t="shared" si="0"/>
        <v>2092</v>
      </c>
    </row>
    <row r="44" spans="1:14" ht="15" customHeight="1" x14ac:dyDescent="0.25">
      <c r="A44" s="155" t="s">
        <v>90</v>
      </c>
      <c r="B44" s="153">
        <f t="shared" ref="B44:M44" si="2">SUM(B3:B43)</f>
        <v>32764.799999999999</v>
      </c>
      <c r="C44" s="153">
        <f t="shared" si="2"/>
        <v>10330</v>
      </c>
      <c r="D44" s="153">
        <f t="shared" si="2"/>
        <v>168473</v>
      </c>
      <c r="E44" s="153">
        <f t="shared" si="2"/>
        <v>12721</v>
      </c>
      <c r="F44" s="153">
        <f t="shared" si="2"/>
        <v>10167</v>
      </c>
      <c r="G44" s="153">
        <f t="shared" si="2"/>
        <v>10348</v>
      </c>
      <c r="H44" s="153">
        <f t="shared" si="2"/>
        <v>0</v>
      </c>
      <c r="I44" s="153">
        <f t="shared" si="2"/>
        <v>9500</v>
      </c>
      <c r="J44" s="153">
        <f t="shared" si="2"/>
        <v>81757</v>
      </c>
      <c r="K44" s="153">
        <f>SUM(K3:K43)</f>
        <v>19932</v>
      </c>
      <c r="L44" s="153">
        <f>SUM(L3:L43)</f>
        <v>29524</v>
      </c>
      <c r="M44" s="153">
        <f t="shared" si="2"/>
        <v>0</v>
      </c>
      <c r="N44" s="153">
        <f>SUM(N3:N43)</f>
        <v>306338.8</v>
      </c>
    </row>
    <row r="45" spans="1:14" ht="15" customHeight="1" x14ac:dyDescent="0.25"/>
    <row r="46" spans="1:14" x14ac:dyDescent="0.25">
      <c r="N46" s="160"/>
    </row>
  </sheetData>
  <phoneticPr fontId="28" type="noConversion"/>
  <pageMargins left="0.25" right="0.25" top="0.75" bottom="0.75" header="0.3" footer="0.3"/>
  <pageSetup paperSize="9" scale="77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topLeftCell="A46" workbookViewId="0">
      <selection activeCell="L65" sqref="L65"/>
    </sheetView>
  </sheetViews>
  <sheetFormatPr defaultColWidth="9.140625"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12.28515625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156</v>
      </c>
      <c r="B3" s="337">
        <v>28300</v>
      </c>
      <c r="C3" s="337"/>
      <c r="D3" s="337">
        <v>28300</v>
      </c>
      <c r="E3" s="337"/>
      <c r="F3" s="337"/>
      <c r="G3" s="337">
        <v>28300</v>
      </c>
      <c r="H3" s="337">
        <v>37000</v>
      </c>
      <c r="I3" s="337"/>
      <c r="J3" s="337"/>
      <c r="K3" s="337">
        <v>34650</v>
      </c>
      <c r="L3" s="337">
        <v>38430</v>
      </c>
      <c r="M3" s="337"/>
      <c r="N3" s="337">
        <f>SUM(B3:M3)</f>
        <v>194980</v>
      </c>
    </row>
    <row r="4" spans="1:14" x14ac:dyDescent="0.2">
      <c r="A4" s="335" t="s">
        <v>149</v>
      </c>
      <c r="B4" s="336"/>
      <c r="C4" s="342"/>
      <c r="D4" s="336"/>
      <c r="E4" s="336">
        <v>880</v>
      </c>
      <c r="F4" s="336"/>
      <c r="G4" s="336"/>
      <c r="H4" s="336"/>
      <c r="I4" s="336">
        <v>890</v>
      </c>
      <c r="J4" s="336"/>
      <c r="K4" s="336"/>
      <c r="L4" s="336"/>
      <c r="M4" s="337"/>
      <c r="N4" s="337">
        <f t="shared" ref="N4:N63" si="0">SUM(B4:M4)</f>
        <v>1770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>
        <v>86000</v>
      </c>
      <c r="H5" s="337">
        <v>15225</v>
      </c>
      <c r="I5" s="337">
        <v>38000</v>
      </c>
      <c r="J5" s="337">
        <v>16000</v>
      </c>
      <c r="K5" s="337">
        <v>25358</v>
      </c>
      <c r="L5" s="337"/>
      <c r="M5" s="337"/>
      <c r="N5" s="337">
        <f t="shared" si="0"/>
        <v>293908</v>
      </c>
    </row>
    <row r="6" spans="1:14" x14ac:dyDescent="0.2">
      <c r="A6" s="338" t="s">
        <v>157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0</v>
      </c>
    </row>
    <row r="7" spans="1:14" x14ac:dyDescent="0.2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>
        <v>4574</v>
      </c>
      <c r="L11" s="337"/>
      <c r="M11" s="337"/>
      <c r="N11" s="337">
        <f t="shared" si="0"/>
        <v>5214</v>
      </c>
    </row>
    <row r="12" spans="1:14" x14ac:dyDescent="0.2">
      <c r="A12" s="378" t="s">
        <v>185</v>
      </c>
      <c r="B12" s="337"/>
      <c r="C12" s="377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>
        <v>6000</v>
      </c>
      <c r="J13" s="337"/>
      <c r="K13" s="337"/>
      <c r="L13" s="337"/>
      <c r="M13" s="337"/>
      <c r="N13" s="337">
        <f t="shared" si="0"/>
        <v>10000</v>
      </c>
    </row>
    <row r="14" spans="1:14" x14ac:dyDescent="0.2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 t="s">
        <v>252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">
      <c r="A20" s="338" t="s">
        <v>262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">
      <c r="A21" s="338" t="s">
        <v>263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">
      <c r="A22" s="338" t="s">
        <v>266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">
      <c r="A23" s="338" t="s">
        <v>280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">
      <c r="A25" s="338" t="s">
        <v>281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">
      <c r="A26" s="338" t="s">
        <v>282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">
      <c r="A27" s="338" t="s">
        <v>283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">
      <c r="A28" s="338" t="s">
        <v>306</v>
      </c>
      <c r="B28" s="337"/>
      <c r="C28" s="337"/>
      <c r="D28" s="337"/>
      <c r="E28" s="337"/>
      <c r="F28" s="337"/>
      <c r="G28" s="337">
        <v>498</v>
      </c>
      <c r="H28" s="337"/>
      <c r="I28" s="337"/>
      <c r="J28" s="337"/>
      <c r="K28" s="337"/>
      <c r="L28" s="337"/>
      <c r="M28" s="337"/>
      <c r="N28" s="337">
        <f t="shared" si="0"/>
        <v>498</v>
      </c>
    </row>
    <row r="29" spans="1:14" x14ac:dyDescent="0.2">
      <c r="A29" s="338" t="s">
        <v>307</v>
      </c>
      <c r="B29" s="337"/>
      <c r="C29" s="337"/>
      <c r="D29" s="337"/>
      <c r="E29" s="337"/>
      <c r="F29" s="337"/>
      <c r="G29" s="337">
        <v>989</v>
      </c>
      <c r="H29" s="337"/>
      <c r="I29" s="337"/>
      <c r="J29" s="337"/>
      <c r="K29" s="337"/>
      <c r="L29" s="337"/>
      <c r="M29" s="337"/>
      <c r="N29" s="337">
        <f t="shared" si="0"/>
        <v>989</v>
      </c>
    </row>
    <row r="30" spans="1:14" x14ac:dyDescent="0.2">
      <c r="A30" s="338" t="s">
        <v>308</v>
      </c>
      <c r="B30" s="337"/>
      <c r="C30" s="337"/>
      <c r="D30" s="337"/>
      <c r="E30" s="337"/>
      <c r="F30" s="337"/>
      <c r="G30" s="337">
        <v>368</v>
      </c>
      <c r="H30" s="337"/>
      <c r="I30" s="337"/>
      <c r="J30" s="337"/>
      <c r="K30" s="337"/>
      <c r="L30" s="337"/>
      <c r="M30" s="337"/>
      <c r="N30" s="337">
        <f t="shared" si="0"/>
        <v>368</v>
      </c>
    </row>
    <row r="31" spans="1:14" x14ac:dyDescent="0.2">
      <c r="A31" s="338" t="s">
        <v>359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 t="s">
        <v>373</v>
      </c>
      <c r="B32" s="337"/>
      <c r="C32" s="337"/>
      <c r="D32" s="337"/>
      <c r="E32" s="337"/>
      <c r="F32" s="337"/>
      <c r="G32" s="337"/>
      <c r="H32" s="337"/>
      <c r="I32" s="337">
        <v>401</v>
      </c>
      <c r="J32" s="337"/>
      <c r="K32" s="337"/>
      <c r="L32" s="337"/>
      <c r="M32" s="337"/>
      <c r="N32" s="337">
        <f t="shared" si="0"/>
        <v>401</v>
      </c>
    </row>
    <row r="33" spans="1:14" x14ac:dyDescent="0.2">
      <c r="A33" s="338" t="s">
        <v>374</v>
      </c>
      <c r="B33" s="337"/>
      <c r="C33" s="337"/>
      <c r="D33" s="337"/>
      <c r="E33" s="337"/>
      <c r="F33" s="337"/>
      <c r="G33" s="337"/>
      <c r="H33" s="337"/>
      <c r="I33" s="337">
        <v>2600</v>
      </c>
      <c r="J33" s="337"/>
      <c r="K33" s="337"/>
      <c r="L33" s="337"/>
      <c r="M33" s="337"/>
      <c r="N33" s="337">
        <f t="shared" si="0"/>
        <v>2600</v>
      </c>
    </row>
    <row r="34" spans="1:14" x14ac:dyDescent="0.2">
      <c r="A34" s="338" t="s">
        <v>375</v>
      </c>
      <c r="B34" s="337"/>
      <c r="C34" s="337"/>
      <c r="D34" s="337"/>
      <c r="E34" s="337"/>
      <c r="F34" s="337"/>
      <c r="G34" s="337"/>
      <c r="H34" s="337"/>
      <c r="I34" s="337">
        <v>30</v>
      </c>
      <c r="J34" s="337"/>
      <c r="K34" s="337"/>
      <c r="L34" s="337"/>
      <c r="M34" s="337"/>
      <c r="N34" s="337">
        <f t="shared" si="0"/>
        <v>30</v>
      </c>
    </row>
    <row r="35" spans="1:14" x14ac:dyDescent="0.2">
      <c r="A35" s="338" t="s">
        <v>264</v>
      </c>
      <c r="B35" s="337"/>
      <c r="C35" s="337"/>
      <c r="D35" s="337"/>
      <c r="E35" s="337"/>
      <c r="F35" s="337"/>
      <c r="G35" s="337"/>
      <c r="H35" s="337"/>
      <c r="I35" s="337">
        <v>66</v>
      </c>
      <c r="J35" s="337"/>
      <c r="K35" s="337"/>
      <c r="L35" s="337"/>
      <c r="M35" s="337"/>
      <c r="N35" s="337">
        <f t="shared" si="0"/>
        <v>66</v>
      </c>
    </row>
    <row r="36" spans="1:14" x14ac:dyDescent="0.2">
      <c r="A36" s="338" t="s">
        <v>376</v>
      </c>
      <c r="B36" s="337"/>
      <c r="C36" s="337"/>
      <c r="D36" s="337"/>
      <c r="E36" s="337"/>
      <c r="F36" s="337"/>
      <c r="G36" s="337"/>
      <c r="H36" s="337"/>
      <c r="I36" s="337">
        <v>84</v>
      </c>
      <c r="J36" s="337"/>
      <c r="K36" s="337"/>
      <c r="L36" s="337"/>
      <c r="M36" s="337"/>
      <c r="N36" s="337">
        <f t="shared" si="0"/>
        <v>84</v>
      </c>
    </row>
    <row r="37" spans="1:14" x14ac:dyDescent="0.2">
      <c r="A37" s="338" t="s">
        <v>377</v>
      </c>
      <c r="B37" s="337"/>
      <c r="C37" s="337"/>
      <c r="D37" s="337"/>
      <c r="E37" s="337"/>
      <c r="F37" s="337"/>
      <c r="G37" s="337"/>
      <c r="H37" s="337"/>
      <c r="I37" s="337">
        <v>108</v>
      </c>
      <c r="J37" s="337"/>
      <c r="K37" s="337"/>
      <c r="L37" s="337"/>
      <c r="M37" s="337"/>
      <c r="N37" s="337">
        <f t="shared" si="0"/>
        <v>108</v>
      </c>
    </row>
    <row r="38" spans="1:14" x14ac:dyDescent="0.2">
      <c r="A38" s="338" t="s">
        <v>378</v>
      </c>
      <c r="B38" s="337"/>
      <c r="C38" s="337"/>
      <c r="D38" s="337"/>
      <c r="E38" s="337"/>
      <c r="F38" s="337"/>
      <c r="G38" s="337"/>
      <c r="H38" s="337"/>
      <c r="I38" s="337">
        <v>52</v>
      </c>
      <c r="J38" s="337"/>
      <c r="K38" s="337"/>
      <c r="L38" s="337"/>
      <c r="M38" s="337"/>
      <c r="N38" s="337">
        <f t="shared" si="0"/>
        <v>52</v>
      </c>
    </row>
    <row r="39" spans="1:14" x14ac:dyDescent="0.2">
      <c r="A39" s="338" t="s">
        <v>425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7">
        <v>250</v>
      </c>
      <c r="L39" s="337"/>
      <c r="M39" s="337"/>
      <c r="N39" s="337">
        <f t="shared" si="0"/>
        <v>250</v>
      </c>
    </row>
    <row r="40" spans="1:14" x14ac:dyDescent="0.2">
      <c r="A40" s="338" t="s">
        <v>426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>
        <v>500</v>
      </c>
      <c r="L40" s="337"/>
      <c r="M40" s="337"/>
      <c r="N40" s="337">
        <f t="shared" si="0"/>
        <v>500</v>
      </c>
    </row>
    <row r="41" spans="1:14" x14ac:dyDescent="0.2">
      <c r="A41" s="338" t="s">
        <v>427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>
        <v>1000</v>
      </c>
      <c r="L41" s="337"/>
      <c r="M41" s="337"/>
      <c r="N41" s="337">
        <f t="shared" si="0"/>
        <v>1000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99780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116155</v>
      </c>
      <c r="H64" s="339">
        <f t="shared" si="1"/>
        <v>52225</v>
      </c>
      <c r="I64" s="339">
        <f t="shared" si="1"/>
        <v>48231</v>
      </c>
      <c r="J64" s="339">
        <f t="shared" si="1"/>
        <v>16000</v>
      </c>
      <c r="K64" s="339">
        <f>SUM(K3:K63)</f>
        <v>66332</v>
      </c>
      <c r="L64" s="339">
        <f>SUM(L3:L63)</f>
        <v>38430</v>
      </c>
      <c r="M64" s="339">
        <f t="shared" si="1"/>
        <v>0</v>
      </c>
      <c r="N64" s="339">
        <f>SUM(N3:N63)</f>
        <v>550213.62</v>
      </c>
    </row>
    <row r="66" spans="14:14" x14ac:dyDescent="0.2">
      <c r="N66" s="341">
        <f>SUM(B64:M64)-N64</f>
        <v>0</v>
      </c>
    </row>
  </sheetData>
  <phoneticPr fontId="28" type="noConversion"/>
  <pageMargins left="0.25" right="0.25" top="0.75" bottom="0.75" header="0.3" footer="0.3"/>
  <pageSetup paperSize="9" scale="53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topLeftCell="A55" workbookViewId="0">
      <selection activeCell="L78" sqref="L78"/>
    </sheetView>
  </sheetViews>
  <sheetFormatPr defaultRowHeight="15" x14ac:dyDescent="0.25"/>
  <cols>
    <col min="1" max="1" width="33.140625" bestFit="1" customWidth="1"/>
    <col min="2" max="6" width="12.85546875" bestFit="1" customWidth="1"/>
    <col min="7" max="7" width="13.140625" bestFit="1" customWidth="1"/>
    <col min="8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66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>
        <v>226023</v>
      </c>
      <c r="H3" s="345">
        <v>192643</v>
      </c>
      <c r="I3" s="345">
        <v>157254</v>
      </c>
      <c r="J3" s="345">
        <v>115919</v>
      </c>
      <c r="K3" s="345">
        <v>166240</v>
      </c>
      <c r="L3" s="345">
        <v>157710</v>
      </c>
      <c r="M3" s="345"/>
      <c r="N3" s="186">
        <f t="shared" ref="N3:N76" si="0">SUM(B3:M3)</f>
        <v>2332390.2800000003</v>
      </c>
    </row>
    <row r="4" spans="1:14" x14ac:dyDescent="0.25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>
        <v>10040</v>
      </c>
      <c r="H8" s="186"/>
      <c r="I8" s="186"/>
      <c r="J8" s="186"/>
      <c r="K8" s="186"/>
      <c r="L8" s="186">
        <v>6185</v>
      </c>
      <c r="M8" s="186"/>
      <c r="N8" s="192">
        <f t="shared" si="0"/>
        <v>28386</v>
      </c>
    </row>
    <row r="9" spans="1:14" x14ac:dyDescent="0.25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>
        <v>14839</v>
      </c>
      <c r="J9" s="186"/>
      <c r="K9" s="186"/>
      <c r="L9" s="186"/>
      <c r="M9" s="186"/>
      <c r="N9" s="192">
        <f t="shared" si="0"/>
        <v>18387</v>
      </c>
    </row>
    <row r="10" spans="1:14" x14ac:dyDescent="0.25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>
        <v>1760</v>
      </c>
      <c r="K11" s="186"/>
      <c r="L11" s="186"/>
      <c r="M11" s="186"/>
      <c r="N11" s="192">
        <f t="shared" si="0"/>
        <v>2920</v>
      </c>
    </row>
    <row r="12" spans="1:14" x14ac:dyDescent="0.25">
      <c r="A12" s="161" t="s">
        <v>256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25">
      <c r="A13" s="161" t="s">
        <v>257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25">
      <c r="A14" s="161" t="s">
        <v>269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25">
      <c r="A15" s="161" t="s">
        <v>270</v>
      </c>
      <c r="B15" s="152"/>
      <c r="C15" s="152"/>
      <c r="D15" s="186"/>
      <c r="E15" s="152"/>
      <c r="F15" s="152">
        <v>1450</v>
      </c>
      <c r="G15" s="152"/>
      <c r="H15" s="152"/>
      <c r="I15" s="152">
        <v>7565</v>
      </c>
      <c r="J15" s="152"/>
      <c r="K15" s="152"/>
      <c r="L15" s="152"/>
      <c r="M15" s="152"/>
      <c r="N15" s="180">
        <f t="shared" si="0"/>
        <v>9015</v>
      </c>
    </row>
    <row r="16" spans="1:14" x14ac:dyDescent="0.25">
      <c r="A16" s="161" t="s">
        <v>271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>
        <v>1000</v>
      </c>
      <c r="K16" s="152"/>
      <c r="L16" s="152"/>
      <c r="M16" s="152"/>
      <c r="N16" s="180">
        <f t="shared" si="0"/>
        <v>2000</v>
      </c>
    </row>
    <row r="17" spans="1:14" x14ac:dyDescent="0.25">
      <c r="A17" s="406" t="s">
        <v>288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>
        <v>300</v>
      </c>
      <c r="K17" s="152"/>
      <c r="L17" s="152"/>
      <c r="M17" s="152"/>
      <c r="N17" s="180">
        <f t="shared" si="0"/>
        <v>500</v>
      </c>
    </row>
    <row r="18" spans="1:14" x14ac:dyDescent="0.25">
      <c r="A18" s="161" t="s">
        <v>289</v>
      </c>
      <c r="B18" s="152"/>
      <c r="C18" s="152"/>
      <c r="D18" s="186"/>
      <c r="E18" s="152">
        <v>6945</v>
      </c>
      <c r="F18" s="152"/>
      <c r="G18" s="152"/>
      <c r="H18" s="152">
        <v>3000</v>
      </c>
      <c r="I18" s="152">
        <v>8020</v>
      </c>
      <c r="J18" s="152"/>
      <c r="K18" s="152"/>
      <c r="L18" s="152">
        <v>4425</v>
      </c>
      <c r="M18" s="152"/>
      <c r="N18" s="180">
        <f t="shared" si="0"/>
        <v>22390</v>
      </c>
    </row>
    <row r="19" spans="1:14" x14ac:dyDescent="0.25">
      <c r="A19" s="161" t="s">
        <v>290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25">
      <c r="A20" s="161" t="s">
        <v>350</v>
      </c>
      <c r="B20" s="152"/>
      <c r="C20" s="152"/>
      <c r="D20" s="152"/>
      <c r="E20" s="152"/>
      <c r="F20" s="152"/>
      <c r="G20" s="152"/>
      <c r="H20" s="152">
        <v>5530</v>
      </c>
      <c r="I20" s="152"/>
      <c r="J20" s="152"/>
      <c r="K20" s="152"/>
      <c r="L20" s="152"/>
      <c r="M20" s="152"/>
      <c r="N20" s="180">
        <f t="shared" si="0"/>
        <v>5530</v>
      </c>
    </row>
    <row r="21" spans="1:14" x14ac:dyDescent="0.25">
      <c r="A21" s="161" t="s">
        <v>397</v>
      </c>
      <c r="B21" s="152"/>
      <c r="C21" s="152"/>
      <c r="D21" s="152"/>
      <c r="E21" s="152"/>
      <c r="F21" s="152"/>
      <c r="G21" s="152"/>
      <c r="H21" s="152"/>
      <c r="I21" s="152">
        <v>1740</v>
      </c>
      <c r="J21" s="152"/>
      <c r="K21" s="152"/>
      <c r="L21" s="152"/>
      <c r="M21" s="152"/>
      <c r="N21" s="180">
        <f t="shared" si="0"/>
        <v>1740</v>
      </c>
    </row>
    <row r="22" spans="1:14" x14ac:dyDescent="0.25">
      <c r="A22" s="161" t="s">
        <v>404</v>
      </c>
      <c r="B22" s="152"/>
      <c r="C22" s="152"/>
      <c r="D22" s="152"/>
      <c r="E22" s="152"/>
      <c r="F22" s="152"/>
      <c r="G22" s="152"/>
      <c r="H22" s="152"/>
      <c r="I22" s="152"/>
      <c r="J22" s="152">
        <v>4554</v>
      </c>
      <c r="K22" s="152">
        <v>2448</v>
      </c>
      <c r="L22" s="152"/>
      <c r="M22" s="152"/>
      <c r="N22" s="180">
        <f t="shared" si="0"/>
        <v>7002</v>
      </c>
    </row>
    <row r="23" spans="1:14" x14ac:dyDescent="0.25">
      <c r="A23" s="161" t="s">
        <v>405</v>
      </c>
      <c r="B23" s="152"/>
      <c r="C23" s="152"/>
      <c r="D23" s="152"/>
      <c r="E23" s="152"/>
      <c r="F23" s="152"/>
      <c r="G23" s="152"/>
      <c r="H23" s="152"/>
      <c r="I23" s="152"/>
      <c r="J23" s="152">
        <v>586</v>
      </c>
      <c r="K23" s="152">
        <v>90</v>
      </c>
      <c r="L23" s="152"/>
      <c r="M23" s="152"/>
      <c r="N23" s="180">
        <f t="shared" si="0"/>
        <v>676</v>
      </c>
    </row>
    <row r="24" spans="1:14" x14ac:dyDescent="0.25">
      <c r="A24" s="161" t="s">
        <v>406</v>
      </c>
      <c r="B24" s="152"/>
      <c r="C24" s="152"/>
      <c r="D24" s="152"/>
      <c r="E24" s="152"/>
      <c r="F24" s="152"/>
      <c r="G24" s="152"/>
      <c r="H24" s="152"/>
      <c r="I24" s="152"/>
      <c r="J24" s="152">
        <v>1230</v>
      </c>
      <c r="K24" s="152"/>
      <c r="L24" s="152"/>
      <c r="M24" s="152"/>
      <c r="N24" s="180">
        <f t="shared" si="0"/>
        <v>1230</v>
      </c>
    </row>
    <row r="25" spans="1:14" x14ac:dyDescent="0.25">
      <c r="A25" s="161" t="s">
        <v>407</v>
      </c>
      <c r="B25" s="152"/>
      <c r="C25" s="152"/>
      <c r="D25" s="152"/>
      <c r="E25" s="152"/>
      <c r="F25" s="152"/>
      <c r="G25" s="152"/>
      <c r="H25" s="152"/>
      <c r="I25" s="152"/>
      <c r="J25" s="152">
        <v>280</v>
      </c>
      <c r="K25" s="152"/>
      <c r="L25" s="152"/>
      <c r="M25" s="152"/>
      <c r="N25" s="180">
        <f t="shared" si="0"/>
        <v>280</v>
      </c>
    </row>
    <row r="26" spans="1:14" x14ac:dyDescent="0.25">
      <c r="A26" s="161" t="s">
        <v>408</v>
      </c>
      <c r="B26" s="152"/>
      <c r="C26" s="152"/>
      <c r="D26" s="152"/>
      <c r="E26" s="152"/>
      <c r="F26" s="152"/>
      <c r="G26" s="152"/>
      <c r="H26" s="152"/>
      <c r="I26" s="152"/>
      <c r="J26" s="152">
        <v>65</v>
      </c>
      <c r="K26" s="152"/>
      <c r="L26" s="152"/>
      <c r="M26" s="152"/>
      <c r="N26" s="180">
        <f t="shared" si="0"/>
        <v>65</v>
      </c>
    </row>
    <row r="27" spans="1:14" x14ac:dyDescent="0.25">
      <c r="A27" s="161" t="s">
        <v>416</v>
      </c>
      <c r="B27" s="152"/>
      <c r="C27" s="152"/>
      <c r="D27" s="152"/>
      <c r="E27" s="152"/>
      <c r="F27" s="152"/>
      <c r="G27" s="152"/>
      <c r="H27" s="152"/>
      <c r="I27" s="152"/>
      <c r="J27" s="152">
        <v>8290</v>
      </c>
      <c r="K27" s="152"/>
      <c r="L27" s="152"/>
      <c r="M27" s="152"/>
      <c r="N27" s="180">
        <f t="shared" si="0"/>
        <v>8290</v>
      </c>
    </row>
    <row r="28" spans="1:14" x14ac:dyDescent="0.25">
      <c r="A28" s="161" t="s">
        <v>422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>
        <v>67016</v>
      </c>
      <c r="L28" s="152"/>
      <c r="M28" s="152"/>
      <c r="N28" s="180">
        <f t="shared" si="0"/>
        <v>67016</v>
      </c>
    </row>
    <row r="29" spans="1:14" x14ac:dyDescent="0.25">
      <c r="A29" s="161" t="s">
        <v>431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>
        <v>348</v>
      </c>
      <c r="L29" s="152"/>
      <c r="M29" s="152"/>
      <c r="N29" s="180">
        <f t="shared" si="0"/>
        <v>348</v>
      </c>
    </row>
    <row r="30" spans="1:14" x14ac:dyDescent="0.25">
      <c r="A30" s="161" t="s">
        <v>434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>
        <v>517</v>
      </c>
      <c r="L30" s="152"/>
      <c r="M30" s="152"/>
      <c r="N30" s="180">
        <f t="shared" si="0"/>
        <v>517</v>
      </c>
    </row>
    <row r="31" spans="1:14" x14ac:dyDescent="0.25">
      <c r="A31" s="161" t="s">
        <v>440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>
        <v>1057</v>
      </c>
      <c r="L31" s="152"/>
      <c r="M31" s="152"/>
      <c r="N31" s="180">
        <f t="shared" si="0"/>
        <v>1057</v>
      </c>
    </row>
    <row r="32" spans="1:14" x14ac:dyDescent="0.25">
      <c r="A32" s="351" t="s">
        <v>454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>
        <v>210</v>
      </c>
      <c r="M32" s="152"/>
      <c r="N32" s="180">
        <f t="shared" si="0"/>
        <v>210</v>
      </c>
    </row>
    <row r="33" spans="1:14" x14ac:dyDescent="0.25">
      <c r="A33" s="351" t="s">
        <v>455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>
        <v>754</v>
      </c>
      <c r="M33" s="152"/>
      <c r="N33" s="180">
        <f t="shared" si="0"/>
        <v>754</v>
      </c>
    </row>
    <row r="34" spans="1:14" x14ac:dyDescent="0.25">
      <c r="A34" s="351" t="s">
        <v>456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>
        <v>700</v>
      </c>
      <c r="M34" s="152"/>
      <c r="N34" s="180">
        <f t="shared" si="0"/>
        <v>700</v>
      </c>
    </row>
    <row r="35" spans="1:14" x14ac:dyDescent="0.25">
      <c r="A35" s="351" t="s">
        <v>467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>
        <v>581</v>
      </c>
      <c r="M35" s="152"/>
      <c r="N35" s="180">
        <f t="shared" si="0"/>
        <v>581</v>
      </c>
    </row>
    <row r="36" spans="1:14" x14ac:dyDescent="0.25">
      <c r="A36" s="3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1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1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1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1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1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1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1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1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1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1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1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236063</v>
      </c>
      <c r="H77" s="166">
        <f>SUM(H3:H76)</f>
        <v>201173</v>
      </c>
      <c r="I77" s="166">
        <f t="shared" si="2"/>
        <v>189418</v>
      </c>
      <c r="J77" s="166">
        <f>SUM(J3:J76)</f>
        <v>133984</v>
      </c>
      <c r="K77" s="166">
        <f>SUM(K3:K76)</f>
        <v>237716</v>
      </c>
      <c r="L77" s="166">
        <f>SUM(L3:L76)</f>
        <v>170565</v>
      </c>
      <c r="M77" s="166">
        <f>SUM(M3:M76)</f>
        <v>0</v>
      </c>
      <c r="N77" s="185">
        <f>SUM(N3:N76)</f>
        <v>2562597.2800000003</v>
      </c>
    </row>
    <row r="79" spans="1:14" x14ac:dyDescent="0.25">
      <c r="N79" s="96">
        <f>SUM(B77:M77)-N77</f>
        <v>0</v>
      </c>
    </row>
  </sheetData>
  <phoneticPr fontId="28" type="noConversion"/>
  <pageMargins left="0.25" right="0.25" top="0.75" bottom="0.75" header="0.3" footer="0.3"/>
  <pageSetup paperSize="9" scale="70" firstPageNumber="429496729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topLeftCell="A34" workbookViewId="0">
      <selection activeCell="L48" sqref="L48"/>
    </sheetView>
  </sheetViews>
  <sheetFormatPr defaultRowHeight="15" x14ac:dyDescent="0.25"/>
  <cols>
    <col min="1" max="1" width="29.42578125" bestFit="1" customWidth="1"/>
    <col min="2" max="2" width="11.7109375" customWidth="1"/>
    <col min="3" max="3" width="13.7109375" customWidth="1"/>
    <col min="5" max="5" width="16.140625" customWidth="1"/>
    <col min="6" max="6" width="10.28515625" bestFit="1" customWidth="1"/>
    <col min="7" max="7" width="9.42578125" bestFit="1" customWidth="1"/>
    <col min="8" max="8" width="11.7109375" customWidth="1"/>
    <col min="9" max="9" width="13.42578125" customWidth="1"/>
    <col min="11" max="11" width="11.7109375" customWidth="1"/>
    <col min="12" max="12" width="9.425781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>
        <v>13796</v>
      </c>
      <c r="H3" s="190"/>
      <c r="I3" s="190"/>
      <c r="J3" s="190"/>
      <c r="K3" s="190"/>
      <c r="L3" s="190">
        <v>14456</v>
      </c>
      <c r="M3" s="190"/>
      <c r="N3" s="343">
        <f t="shared" ref="N3:N46" si="0">SUM(B3:M3)</f>
        <v>82436</v>
      </c>
    </row>
    <row r="4" spans="1:14" x14ac:dyDescent="0.25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>
        <v>8472</v>
      </c>
      <c r="H4" s="190">
        <v>2274</v>
      </c>
      <c r="I4" s="190">
        <v>1140</v>
      </c>
      <c r="J4" s="190">
        <v>2320</v>
      </c>
      <c r="K4" s="190">
        <v>8338</v>
      </c>
      <c r="L4" s="190">
        <v>2061</v>
      </c>
      <c r="M4" s="190"/>
      <c r="N4" s="343">
        <f t="shared" si="0"/>
        <v>34000.6</v>
      </c>
    </row>
    <row r="5" spans="1:14" x14ac:dyDescent="0.25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>
        <v>4950</v>
      </c>
      <c r="H5" s="190">
        <v>14974</v>
      </c>
      <c r="I5" s="190">
        <v>4388</v>
      </c>
      <c r="J5" s="190">
        <v>8223</v>
      </c>
      <c r="K5" s="190">
        <v>7770</v>
      </c>
      <c r="L5" s="190">
        <v>5601</v>
      </c>
      <c r="M5" s="190"/>
      <c r="N5" s="343">
        <f t="shared" si="0"/>
        <v>81004.649999999994</v>
      </c>
    </row>
    <row r="6" spans="1:14" x14ac:dyDescent="0.25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220</v>
      </c>
      <c r="B15" s="178"/>
      <c r="C15" s="178"/>
      <c r="D15" s="178">
        <v>2905.69</v>
      </c>
      <c r="E15" s="178"/>
      <c r="F15" s="178"/>
      <c r="G15" s="178">
        <v>6403</v>
      </c>
      <c r="H15" s="178"/>
      <c r="I15" s="178"/>
      <c r="J15" s="178"/>
      <c r="K15" s="178"/>
      <c r="L15" s="178"/>
      <c r="M15" s="178"/>
      <c r="N15" s="343">
        <f t="shared" si="0"/>
        <v>9308.69</v>
      </c>
    </row>
    <row r="16" spans="1:14" x14ac:dyDescent="0.25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 t="s">
        <v>248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25">
      <c r="A21" s="165" t="s">
        <v>250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>
        <v>22000</v>
      </c>
      <c r="J21" s="178"/>
      <c r="K21" s="178"/>
      <c r="L21" s="178"/>
      <c r="M21" s="178"/>
      <c r="N21" s="343">
        <f t="shared" si="0"/>
        <v>66000</v>
      </c>
    </row>
    <row r="22" spans="1:14" x14ac:dyDescent="0.25">
      <c r="A22" s="165" t="s">
        <v>254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25">
      <c r="A23" s="165" t="s">
        <v>255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25">
      <c r="A24" s="165" t="s">
        <v>272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25">
      <c r="A25" s="165" t="s">
        <v>273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25">
      <c r="A26" s="165" t="s">
        <v>274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25">
      <c r="A27" s="165" t="s">
        <v>275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25">
      <c r="A28" s="165" t="s">
        <v>291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25">
      <c r="A29" s="165" t="s">
        <v>300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25">
      <c r="A30" s="165" t="s">
        <v>301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25">
      <c r="A31" s="165" t="s">
        <v>311</v>
      </c>
      <c r="B31" s="178"/>
      <c r="C31" s="178"/>
      <c r="D31" s="178"/>
      <c r="E31" s="178"/>
      <c r="F31" s="178"/>
      <c r="G31" s="178">
        <v>4431</v>
      </c>
      <c r="H31" s="178"/>
      <c r="I31" s="178"/>
      <c r="J31" s="178"/>
      <c r="K31" s="178"/>
      <c r="L31" s="178"/>
      <c r="M31" s="178"/>
      <c r="N31" s="343">
        <f t="shared" si="0"/>
        <v>4431</v>
      </c>
    </row>
    <row r="32" spans="1:14" x14ac:dyDescent="0.25">
      <c r="A32" s="165" t="s">
        <v>312</v>
      </c>
      <c r="B32" s="178"/>
      <c r="C32" s="178"/>
      <c r="D32" s="178"/>
      <c r="E32" s="178"/>
      <c r="F32" s="178"/>
      <c r="G32" s="178">
        <v>4120</v>
      </c>
      <c r="H32" s="178"/>
      <c r="I32" s="178"/>
      <c r="J32" s="178"/>
      <c r="K32" s="178"/>
      <c r="L32" s="178"/>
      <c r="M32" s="178"/>
      <c r="N32" s="343">
        <f t="shared" si="0"/>
        <v>4120</v>
      </c>
    </row>
    <row r="33" spans="1:14" x14ac:dyDescent="0.25">
      <c r="A33" s="165" t="s">
        <v>331</v>
      </c>
      <c r="B33" s="178"/>
      <c r="C33" s="178"/>
      <c r="D33" s="178"/>
      <c r="E33" s="178"/>
      <c r="F33" s="178"/>
      <c r="G33" s="178"/>
      <c r="H33" s="178">
        <v>300</v>
      </c>
      <c r="I33" s="178"/>
      <c r="J33" s="178"/>
      <c r="K33" s="178"/>
      <c r="L33" s="178"/>
      <c r="M33" s="178"/>
      <c r="N33" s="343">
        <f t="shared" si="0"/>
        <v>300</v>
      </c>
    </row>
    <row r="34" spans="1:14" x14ac:dyDescent="0.25">
      <c r="A34" s="165" t="s">
        <v>332</v>
      </c>
      <c r="B34" s="178"/>
      <c r="C34" s="178"/>
      <c r="D34" s="178"/>
      <c r="E34" s="178"/>
      <c r="F34" s="178"/>
      <c r="G34" s="178"/>
      <c r="H34" s="178">
        <v>1000</v>
      </c>
      <c r="I34" s="178"/>
      <c r="J34" s="178"/>
      <c r="K34" s="178"/>
      <c r="L34" s="178"/>
      <c r="M34" s="178"/>
      <c r="N34" s="343">
        <f t="shared" si="0"/>
        <v>1000</v>
      </c>
    </row>
    <row r="35" spans="1:14" x14ac:dyDescent="0.25">
      <c r="A35" s="165" t="s">
        <v>349</v>
      </c>
      <c r="B35" s="178"/>
      <c r="C35" s="178"/>
      <c r="D35" s="178"/>
      <c r="E35" s="178"/>
      <c r="F35" s="178"/>
      <c r="G35" s="178"/>
      <c r="H35" s="178">
        <v>600</v>
      </c>
      <c r="I35" s="178"/>
      <c r="J35" s="178"/>
      <c r="K35" s="178"/>
      <c r="L35" s="178"/>
      <c r="M35" s="178"/>
      <c r="N35" s="343">
        <f t="shared" si="0"/>
        <v>600</v>
      </c>
    </row>
    <row r="36" spans="1:14" x14ac:dyDescent="0.25">
      <c r="A36" s="165" t="s">
        <v>351</v>
      </c>
      <c r="B36" s="178"/>
      <c r="C36" s="178"/>
      <c r="D36" s="178"/>
      <c r="E36" s="178"/>
      <c r="F36" s="178"/>
      <c r="G36" s="178"/>
      <c r="H36" s="178">
        <v>3750</v>
      </c>
      <c r="I36" s="178"/>
      <c r="J36" s="178"/>
      <c r="K36" s="178"/>
      <c r="L36" s="178"/>
      <c r="M36" s="178"/>
      <c r="N36" s="343">
        <f t="shared" si="0"/>
        <v>3750</v>
      </c>
    </row>
    <row r="37" spans="1:14" x14ac:dyDescent="0.25">
      <c r="A37" s="165" t="s">
        <v>354</v>
      </c>
      <c r="B37" s="178"/>
      <c r="C37" s="178"/>
      <c r="D37" s="178"/>
      <c r="E37" s="178"/>
      <c r="F37" s="178"/>
      <c r="G37" s="178"/>
      <c r="H37" s="178">
        <v>1986</v>
      </c>
      <c r="I37" s="178"/>
      <c r="J37" s="178"/>
      <c r="K37" s="178"/>
      <c r="L37" s="178"/>
      <c r="M37" s="178"/>
      <c r="N37" s="343">
        <f t="shared" si="0"/>
        <v>1986</v>
      </c>
    </row>
    <row r="38" spans="1:14" x14ac:dyDescent="0.25">
      <c r="A38" s="165" t="s">
        <v>355</v>
      </c>
      <c r="B38" s="178"/>
      <c r="C38" s="178"/>
      <c r="D38" s="178"/>
      <c r="E38" s="178"/>
      <c r="F38" s="178"/>
      <c r="G38" s="178"/>
      <c r="H38" s="178">
        <v>2805</v>
      </c>
      <c r="I38" s="178"/>
      <c r="J38" s="178"/>
      <c r="K38" s="178"/>
      <c r="L38" s="178"/>
      <c r="M38" s="178"/>
      <c r="N38" s="343">
        <f t="shared" si="0"/>
        <v>2805</v>
      </c>
    </row>
    <row r="39" spans="1:14" x14ac:dyDescent="0.25">
      <c r="A39" s="165" t="s">
        <v>362</v>
      </c>
      <c r="B39" s="178"/>
      <c r="C39" s="178"/>
      <c r="D39" s="178"/>
      <c r="E39" s="178"/>
      <c r="F39" s="178"/>
      <c r="G39" s="178"/>
      <c r="H39" s="178"/>
      <c r="I39" s="178">
        <v>20000</v>
      </c>
      <c r="J39" s="178"/>
      <c r="K39" s="178"/>
      <c r="L39" s="178"/>
      <c r="M39" s="178"/>
      <c r="N39" s="343">
        <f t="shared" si="0"/>
        <v>20000</v>
      </c>
    </row>
    <row r="40" spans="1:14" x14ac:dyDescent="0.25">
      <c r="A40" s="165" t="s">
        <v>441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>
        <v>12440</v>
      </c>
      <c r="L40" s="178"/>
      <c r="M40" s="178"/>
      <c r="N40" s="343">
        <f t="shared" ref="N40:N42" si="1">SUM(B40:M40)</f>
        <v>12440</v>
      </c>
    </row>
    <row r="41" spans="1:14" x14ac:dyDescent="0.25">
      <c r="A41" s="165" t="s">
        <v>447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>
        <v>12000</v>
      </c>
      <c r="M41" s="178"/>
      <c r="N41" s="343">
        <f t="shared" si="1"/>
        <v>12000</v>
      </c>
    </row>
    <row r="42" spans="1:14" x14ac:dyDescent="0.25">
      <c r="A42" s="165" t="s">
        <v>471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>
        <v>14830</v>
      </c>
      <c r="M42" s="178"/>
      <c r="N42" s="343">
        <f t="shared" si="1"/>
        <v>14830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42172</v>
      </c>
      <c r="H47" s="153">
        <f t="shared" si="2"/>
        <v>27689</v>
      </c>
      <c r="I47" s="153">
        <f t="shared" si="2"/>
        <v>47528</v>
      </c>
      <c r="J47" s="153">
        <f t="shared" si="2"/>
        <v>10543</v>
      </c>
      <c r="K47" s="153">
        <f>SUM(K3:K46)</f>
        <v>28548</v>
      </c>
      <c r="L47" s="153">
        <f>SUM(L3:L46)</f>
        <v>48948</v>
      </c>
      <c r="M47" s="153">
        <f t="shared" si="2"/>
        <v>0</v>
      </c>
      <c r="N47" s="300">
        <f t="shared" si="2"/>
        <v>497899.94</v>
      </c>
    </row>
    <row r="49" spans="14:14" x14ac:dyDescent="0.25">
      <c r="N49" s="160">
        <f>SUM(B47:M47)-N47</f>
        <v>0</v>
      </c>
    </row>
  </sheetData>
  <phoneticPr fontId="28" type="noConversion"/>
  <pageMargins left="0.25" right="0.25" top="0.75" bottom="0.75" header="0.3" footer="0.3"/>
  <pageSetup paperSize="9" scale="68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19" workbookViewId="0">
      <selection activeCell="L42" sqref="L42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4" width="8" style="1" customWidth="1"/>
    <col min="5" max="5" width="12.85546875" style="1" customWidth="1"/>
    <col min="6" max="6" width="10.85546875" style="1" customWidth="1"/>
    <col min="7" max="7" width="10.7109375" style="1" customWidth="1"/>
    <col min="8" max="8" width="9.28515625" style="1" bestFit="1" customWidth="1"/>
    <col min="9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25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 t="s">
        <v>313</v>
      </c>
      <c r="B7" s="178"/>
      <c r="C7" s="178"/>
      <c r="D7" s="178"/>
      <c r="E7" s="178"/>
      <c r="F7" s="178"/>
      <c r="G7" s="178">
        <v>20630</v>
      </c>
      <c r="H7" s="178"/>
      <c r="I7" s="178"/>
      <c r="J7" s="178"/>
      <c r="K7" s="178"/>
      <c r="L7" s="178"/>
      <c r="M7" s="178"/>
      <c r="N7" s="182">
        <f t="shared" si="0"/>
        <v>20630</v>
      </c>
    </row>
    <row r="8" spans="1:14" x14ac:dyDescent="0.25">
      <c r="A8" s="165" t="s">
        <v>321</v>
      </c>
      <c r="B8" s="178"/>
      <c r="C8" s="178"/>
      <c r="D8" s="178"/>
      <c r="E8" s="178"/>
      <c r="F8" s="178"/>
      <c r="G8" s="178"/>
      <c r="H8" s="178">
        <v>3417</v>
      </c>
      <c r="I8" s="178"/>
      <c r="J8" s="178"/>
      <c r="K8" s="178"/>
      <c r="L8" s="178"/>
      <c r="M8" s="178"/>
      <c r="N8" s="182">
        <f t="shared" si="0"/>
        <v>3417</v>
      </c>
    </row>
    <row r="9" spans="1:14" x14ac:dyDescent="0.25">
      <c r="A9" s="165" t="s">
        <v>322</v>
      </c>
      <c r="B9" s="178"/>
      <c r="C9" s="178"/>
      <c r="D9" s="178"/>
      <c r="E9" s="178"/>
      <c r="F9" s="178"/>
      <c r="G9" s="178"/>
      <c r="H9" s="178">
        <v>1401</v>
      </c>
      <c r="I9" s="178"/>
      <c r="J9" s="178"/>
      <c r="K9" s="178"/>
      <c r="L9" s="178"/>
      <c r="M9" s="178"/>
      <c r="N9" s="182">
        <f t="shared" si="0"/>
        <v>1401</v>
      </c>
    </row>
    <row r="10" spans="1:14" x14ac:dyDescent="0.25">
      <c r="A10" s="165" t="s">
        <v>323</v>
      </c>
      <c r="B10" s="178"/>
      <c r="C10" s="178"/>
      <c r="D10" s="178"/>
      <c r="E10" s="178"/>
      <c r="F10" s="178"/>
      <c r="G10" s="178"/>
      <c r="H10" s="178">
        <v>4940</v>
      </c>
      <c r="I10" s="178"/>
      <c r="J10" s="178"/>
      <c r="K10" s="178"/>
      <c r="L10" s="178"/>
      <c r="M10" s="178"/>
      <c r="N10" s="182">
        <f t="shared" si="0"/>
        <v>4940</v>
      </c>
    </row>
    <row r="11" spans="1:14" x14ac:dyDescent="0.25">
      <c r="A11" s="165" t="s">
        <v>324</v>
      </c>
      <c r="B11" s="178"/>
      <c r="C11" s="178"/>
      <c r="D11" s="178"/>
      <c r="E11" s="178"/>
      <c r="F11" s="178"/>
      <c r="G11" s="178"/>
      <c r="H11" s="178">
        <v>1850</v>
      </c>
      <c r="I11" s="178">
        <v>1511</v>
      </c>
      <c r="J11" s="178">
        <v>6030</v>
      </c>
      <c r="K11" s="178"/>
      <c r="L11" s="178"/>
      <c r="M11" s="178"/>
      <c r="N11" s="182">
        <f t="shared" si="0"/>
        <v>9391</v>
      </c>
    </row>
    <row r="12" spans="1:14" x14ac:dyDescent="0.25">
      <c r="A12" s="165" t="s">
        <v>325</v>
      </c>
      <c r="B12" s="178"/>
      <c r="C12" s="178"/>
      <c r="D12" s="178"/>
      <c r="E12" s="178"/>
      <c r="F12" s="178"/>
      <c r="G12" s="178"/>
      <c r="H12" s="178">
        <v>2546</v>
      </c>
      <c r="I12" s="178"/>
      <c r="J12" s="178"/>
      <c r="K12" s="178"/>
      <c r="L12" s="178"/>
      <c r="M12" s="178"/>
      <c r="N12" s="182">
        <f t="shared" si="0"/>
        <v>2546</v>
      </c>
    </row>
    <row r="13" spans="1:14" x14ac:dyDescent="0.25">
      <c r="A13" s="165" t="s">
        <v>326</v>
      </c>
      <c r="B13" s="178"/>
      <c r="C13" s="178"/>
      <c r="D13" s="178"/>
      <c r="E13" s="178"/>
      <c r="F13" s="178"/>
      <c r="G13" s="178"/>
      <c r="H13" s="178">
        <v>393</v>
      </c>
      <c r="I13" s="178"/>
      <c r="J13" s="178">
        <v>200</v>
      </c>
      <c r="K13" s="178"/>
      <c r="L13" s="178"/>
      <c r="M13" s="178"/>
      <c r="N13" s="182">
        <f t="shared" si="0"/>
        <v>593</v>
      </c>
    </row>
    <row r="14" spans="1:14" x14ac:dyDescent="0.25">
      <c r="A14" s="176" t="s">
        <v>327</v>
      </c>
      <c r="B14" s="178"/>
      <c r="C14" s="178"/>
      <c r="D14" s="178"/>
      <c r="E14" s="178"/>
      <c r="F14" s="178"/>
      <c r="G14" s="178"/>
      <c r="H14" s="178">
        <v>1616</v>
      </c>
      <c r="I14" s="178"/>
      <c r="J14" s="178"/>
      <c r="K14" s="178"/>
      <c r="L14" s="178"/>
      <c r="M14" s="178"/>
      <c r="N14" s="180">
        <f t="shared" si="0"/>
        <v>1616</v>
      </c>
    </row>
    <row r="15" spans="1:14" x14ac:dyDescent="0.25">
      <c r="A15" s="176" t="s">
        <v>113</v>
      </c>
      <c r="B15" s="178"/>
      <c r="C15" s="178"/>
      <c r="D15" s="178"/>
      <c r="E15" s="178"/>
      <c r="F15" s="178"/>
      <c r="G15" s="178"/>
      <c r="H15" s="178">
        <v>720</v>
      </c>
      <c r="I15" s="178"/>
      <c r="J15" s="178">
        <v>900</v>
      </c>
      <c r="K15" s="178"/>
      <c r="L15" s="178"/>
      <c r="M15" s="178"/>
      <c r="N15" s="180">
        <f t="shared" si="0"/>
        <v>1620</v>
      </c>
    </row>
    <row r="16" spans="1:14" x14ac:dyDescent="0.25">
      <c r="A16" s="176" t="s">
        <v>353</v>
      </c>
      <c r="B16" s="178"/>
      <c r="C16" s="178"/>
      <c r="D16" s="178"/>
      <c r="E16" s="178"/>
      <c r="F16" s="178"/>
      <c r="G16" s="178"/>
      <c r="H16" s="178">
        <v>9833</v>
      </c>
      <c r="I16" s="178"/>
      <c r="J16" s="178"/>
      <c r="K16" s="178"/>
      <c r="L16" s="178"/>
      <c r="M16" s="178"/>
      <c r="N16" s="180">
        <f t="shared" si="0"/>
        <v>9833</v>
      </c>
    </row>
    <row r="17" spans="1:14" x14ac:dyDescent="0.25">
      <c r="A17" s="176" t="s">
        <v>360</v>
      </c>
      <c r="B17" s="178"/>
      <c r="C17" s="178"/>
      <c r="D17" s="178"/>
      <c r="E17" s="178"/>
      <c r="F17" s="178"/>
      <c r="G17" s="178"/>
      <c r="H17" s="178"/>
      <c r="I17" s="178">
        <v>27560</v>
      </c>
      <c r="J17" s="178"/>
      <c r="K17" s="178"/>
      <c r="L17" s="178"/>
      <c r="M17" s="178"/>
      <c r="N17" s="180">
        <f t="shared" si="0"/>
        <v>27560</v>
      </c>
    </row>
    <row r="18" spans="1:14" x14ac:dyDescent="0.25">
      <c r="A18" s="176" t="s">
        <v>361</v>
      </c>
      <c r="B18" s="178"/>
      <c r="C18" s="178"/>
      <c r="D18" s="178"/>
      <c r="E18" s="178"/>
      <c r="F18" s="178"/>
      <c r="G18" s="178"/>
      <c r="H18" s="178"/>
      <c r="I18" s="178">
        <v>38000</v>
      </c>
      <c r="J18" s="178"/>
      <c r="K18" s="178"/>
      <c r="L18" s="178"/>
      <c r="M18" s="178"/>
      <c r="N18" s="180">
        <f t="shared" si="0"/>
        <v>38000</v>
      </c>
    </row>
    <row r="19" spans="1:14" x14ac:dyDescent="0.25">
      <c r="A19" s="176" t="s">
        <v>363</v>
      </c>
      <c r="B19" s="178"/>
      <c r="C19" s="178"/>
      <c r="D19" s="178"/>
      <c r="E19" s="178"/>
      <c r="F19" s="178"/>
      <c r="G19" s="178"/>
      <c r="H19" s="178"/>
      <c r="I19" s="178">
        <v>28696</v>
      </c>
      <c r="J19" s="178"/>
      <c r="K19" s="178"/>
      <c r="L19" s="178"/>
      <c r="M19" s="178"/>
      <c r="N19" s="180">
        <f t="shared" si="0"/>
        <v>28696</v>
      </c>
    </row>
    <row r="20" spans="1:14" x14ac:dyDescent="0.25">
      <c r="A20" s="176" t="s">
        <v>364</v>
      </c>
      <c r="B20" s="178"/>
      <c r="C20" s="178"/>
      <c r="D20" s="178"/>
      <c r="E20" s="178"/>
      <c r="F20" s="178"/>
      <c r="G20" s="178"/>
      <c r="H20" s="178"/>
      <c r="I20" s="178">
        <v>33600</v>
      </c>
      <c r="J20" s="178"/>
      <c r="K20" s="178"/>
      <c r="L20" s="178"/>
      <c r="M20" s="178"/>
      <c r="N20" s="180">
        <f t="shared" si="0"/>
        <v>33600</v>
      </c>
    </row>
    <row r="21" spans="1:14" x14ac:dyDescent="0.25">
      <c r="A21" s="176" t="s">
        <v>365</v>
      </c>
      <c r="B21" s="178"/>
      <c r="C21" s="178"/>
      <c r="D21" s="178"/>
      <c r="E21" s="178"/>
      <c r="F21" s="178"/>
      <c r="G21" s="178"/>
      <c r="H21" s="178"/>
      <c r="I21" s="178">
        <v>64162</v>
      </c>
      <c r="J21" s="178"/>
      <c r="K21" s="178"/>
      <c r="L21" s="178"/>
      <c r="M21" s="178"/>
      <c r="N21" s="180">
        <f t="shared" si="0"/>
        <v>64162</v>
      </c>
    </row>
    <row r="22" spans="1:14" x14ac:dyDescent="0.25">
      <c r="A22" s="176" t="s">
        <v>366</v>
      </c>
      <c r="B22" s="178"/>
      <c r="C22" s="178"/>
      <c r="D22" s="178"/>
      <c r="E22" s="178"/>
      <c r="F22" s="178"/>
      <c r="G22" s="178"/>
      <c r="H22" s="178"/>
      <c r="I22" s="178">
        <v>38255</v>
      </c>
      <c r="J22" s="178"/>
      <c r="K22" s="178"/>
      <c r="L22" s="178"/>
      <c r="M22" s="178"/>
      <c r="N22" s="180">
        <f t="shared" si="0"/>
        <v>38255</v>
      </c>
    </row>
    <row r="23" spans="1:14" x14ac:dyDescent="0.25">
      <c r="A23" s="176" t="s">
        <v>367</v>
      </c>
      <c r="B23" s="178"/>
      <c r="C23" s="178"/>
      <c r="D23" s="178"/>
      <c r="E23" s="178"/>
      <c r="F23" s="178"/>
      <c r="G23" s="178"/>
      <c r="H23" s="178"/>
      <c r="I23" s="178">
        <v>3416</v>
      </c>
      <c r="J23" s="178"/>
      <c r="K23" s="178"/>
      <c r="L23" s="178"/>
      <c r="M23" s="178"/>
      <c r="N23" s="180">
        <f t="shared" si="0"/>
        <v>3416</v>
      </c>
    </row>
    <row r="24" spans="1:14" x14ac:dyDescent="0.25">
      <c r="A24" s="176" t="s">
        <v>368</v>
      </c>
      <c r="B24" s="178"/>
      <c r="C24" s="178"/>
      <c r="D24" s="178"/>
      <c r="E24" s="178"/>
      <c r="F24" s="178"/>
      <c r="G24" s="178"/>
      <c r="H24" s="178"/>
      <c r="I24" s="178">
        <v>996</v>
      </c>
      <c r="J24" s="178"/>
      <c r="K24" s="178"/>
      <c r="L24" s="178"/>
      <c r="M24" s="178"/>
      <c r="N24" s="180">
        <f t="shared" si="0"/>
        <v>996</v>
      </c>
    </row>
    <row r="25" spans="1:14" x14ac:dyDescent="0.25">
      <c r="A25" s="176" t="s">
        <v>369</v>
      </c>
      <c r="B25" s="178"/>
      <c r="C25" s="178"/>
      <c r="D25" s="178"/>
      <c r="E25" s="178"/>
      <c r="F25" s="178"/>
      <c r="G25" s="178"/>
      <c r="H25" s="178"/>
      <c r="I25" s="178">
        <v>390</v>
      </c>
      <c r="J25" s="178"/>
      <c r="K25" s="178"/>
      <c r="L25" s="178"/>
      <c r="M25" s="178"/>
      <c r="N25" s="180">
        <f t="shared" si="0"/>
        <v>390</v>
      </c>
    </row>
    <row r="26" spans="1:14" x14ac:dyDescent="0.25">
      <c r="A26" s="176" t="s">
        <v>370</v>
      </c>
      <c r="B26" s="178"/>
      <c r="C26" s="178"/>
      <c r="D26" s="178"/>
      <c r="E26" s="178"/>
      <c r="F26" s="178"/>
      <c r="G26" s="178"/>
      <c r="H26" s="178"/>
      <c r="I26" s="178">
        <v>484</v>
      </c>
      <c r="J26" s="178"/>
      <c r="K26" s="178"/>
      <c r="L26" s="178"/>
      <c r="M26" s="178"/>
      <c r="N26" s="180">
        <f t="shared" si="0"/>
        <v>484</v>
      </c>
    </row>
    <row r="27" spans="1:14" x14ac:dyDescent="0.25">
      <c r="A27" s="176" t="s">
        <v>330</v>
      </c>
      <c r="B27" s="178"/>
      <c r="C27" s="178"/>
      <c r="D27" s="178"/>
      <c r="E27" s="178"/>
      <c r="F27" s="178"/>
      <c r="G27" s="178"/>
      <c r="H27" s="178"/>
      <c r="I27" s="178">
        <v>6</v>
      </c>
      <c r="J27" s="178"/>
      <c r="K27" s="178"/>
      <c r="L27" s="178"/>
      <c r="M27" s="178"/>
      <c r="N27" s="180">
        <f t="shared" si="0"/>
        <v>6</v>
      </c>
    </row>
    <row r="28" spans="1:14" x14ac:dyDescent="0.25">
      <c r="A28" s="176" t="s">
        <v>371</v>
      </c>
      <c r="B28" s="178"/>
      <c r="C28" s="178"/>
      <c r="D28" s="178"/>
      <c r="E28" s="178"/>
      <c r="F28" s="178"/>
      <c r="G28" s="178"/>
      <c r="H28" s="178"/>
      <c r="I28" s="178">
        <v>8699</v>
      </c>
      <c r="J28" s="178"/>
      <c r="K28" s="178"/>
      <c r="L28" s="178"/>
      <c r="M28" s="178"/>
      <c r="N28" s="180">
        <f t="shared" si="0"/>
        <v>8699</v>
      </c>
    </row>
    <row r="29" spans="1:14" x14ac:dyDescent="0.25">
      <c r="A29" s="176" t="s">
        <v>372</v>
      </c>
      <c r="B29" s="178"/>
      <c r="C29" s="178"/>
      <c r="D29" s="178"/>
      <c r="E29" s="178"/>
      <c r="F29" s="178"/>
      <c r="G29" s="178"/>
      <c r="H29" s="178"/>
      <c r="I29" s="178">
        <v>832</v>
      </c>
      <c r="J29" s="178"/>
      <c r="K29" s="178"/>
      <c r="L29" s="178"/>
      <c r="M29" s="178"/>
      <c r="N29" s="180">
        <f t="shared" si="0"/>
        <v>832</v>
      </c>
    </row>
    <row r="30" spans="1:14" x14ac:dyDescent="0.25">
      <c r="A30" s="176" t="s">
        <v>403</v>
      </c>
      <c r="B30" s="178"/>
      <c r="C30" s="178"/>
      <c r="D30" s="178"/>
      <c r="E30" s="178"/>
      <c r="F30" s="178"/>
      <c r="G30" s="178"/>
      <c r="H30" s="178"/>
      <c r="I30" s="178"/>
      <c r="J30" s="178">
        <v>2250</v>
      </c>
      <c r="K30" s="178"/>
      <c r="L30" s="178"/>
      <c r="M30" s="178"/>
      <c r="N30" s="180">
        <f t="shared" si="0"/>
        <v>2250</v>
      </c>
    </row>
    <row r="31" spans="1:14" x14ac:dyDescent="0.25">
      <c r="A31" s="176" t="s">
        <v>341</v>
      </c>
      <c r="B31" s="178"/>
      <c r="C31" s="178"/>
      <c r="D31" s="178"/>
      <c r="E31" s="178"/>
      <c r="F31" s="178"/>
      <c r="G31" s="178"/>
      <c r="H31" s="178"/>
      <c r="I31" s="178"/>
      <c r="J31" s="178">
        <v>720</v>
      </c>
      <c r="K31" s="178"/>
      <c r="L31" s="178"/>
      <c r="M31" s="178"/>
      <c r="N31" s="180">
        <f t="shared" si="0"/>
        <v>720</v>
      </c>
    </row>
    <row r="32" spans="1:14" x14ac:dyDescent="0.25">
      <c r="A32" s="176" t="s">
        <v>409</v>
      </c>
      <c r="B32" s="178"/>
      <c r="C32" s="178"/>
      <c r="D32" s="178"/>
      <c r="E32" s="178"/>
      <c r="F32" s="178"/>
      <c r="G32" s="178"/>
      <c r="H32" s="178"/>
      <c r="I32" s="178"/>
      <c r="J32" s="178">
        <v>1220</v>
      </c>
      <c r="K32" s="178"/>
      <c r="L32" s="178"/>
      <c r="M32" s="178"/>
      <c r="N32" s="180">
        <f t="shared" si="0"/>
        <v>1220</v>
      </c>
    </row>
    <row r="33" spans="1:14" x14ac:dyDescent="0.25">
      <c r="A33" s="176" t="s">
        <v>410</v>
      </c>
      <c r="B33" s="178"/>
      <c r="C33" s="178"/>
      <c r="D33" s="178"/>
      <c r="E33" s="178"/>
      <c r="F33" s="178"/>
      <c r="G33" s="178"/>
      <c r="H33" s="178"/>
      <c r="I33" s="178"/>
      <c r="J33" s="178">
        <v>520</v>
      </c>
      <c r="K33" s="178"/>
      <c r="L33" s="178"/>
      <c r="M33" s="178"/>
      <c r="N33" s="180">
        <f t="shared" si="0"/>
        <v>520</v>
      </c>
    </row>
    <row r="34" spans="1:14" x14ac:dyDescent="0.25">
      <c r="A34" s="176" t="s">
        <v>411</v>
      </c>
      <c r="B34" s="178"/>
      <c r="C34" s="178"/>
      <c r="D34" s="178"/>
      <c r="E34" s="178"/>
      <c r="F34" s="178"/>
      <c r="G34" s="178"/>
      <c r="H34" s="178"/>
      <c r="I34" s="178"/>
      <c r="J34" s="178">
        <v>320</v>
      </c>
      <c r="K34" s="178"/>
      <c r="L34" s="178"/>
      <c r="M34" s="178"/>
      <c r="N34" s="180">
        <f t="shared" si="0"/>
        <v>320</v>
      </c>
    </row>
    <row r="35" spans="1:14" x14ac:dyDescent="0.25">
      <c r="A35" s="176" t="s">
        <v>412</v>
      </c>
      <c r="B35" s="178"/>
      <c r="C35" s="178"/>
      <c r="D35" s="178"/>
      <c r="E35" s="178"/>
      <c r="F35" s="178"/>
      <c r="G35" s="178"/>
      <c r="H35" s="178"/>
      <c r="I35" s="178"/>
      <c r="J35" s="178">
        <v>140</v>
      </c>
      <c r="K35" s="178"/>
      <c r="L35" s="178"/>
      <c r="M35" s="178"/>
      <c r="N35" s="180">
        <f t="shared" si="0"/>
        <v>140</v>
      </c>
    </row>
    <row r="36" spans="1:14" x14ac:dyDescent="0.25">
      <c r="A36" s="176" t="s">
        <v>413</v>
      </c>
      <c r="B36" s="178"/>
      <c r="C36" s="178"/>
      <c r="D36" s="178"/>
      <c r="E36" s="178"/>
      <c r="F36" s="178"/>
      <c r="G36" s="178"/>
      <c r="H36" s="178"/>
      <c r="I36" s="178"/>
      <c r="J36" s="178">
        <v>750</v>
      </c>
      <c r="K36" s="178"/>
      <c r="L36" s="178"/>
      <c r="M36" s="178"/>
      <c r="N36" s="180">
        <f t="shared" si="0"/>
        <v>750</v>
      </c>
    </row>
    <row r="37" spans="1:14" x14ac:dyDescent="0.25">
      <c r="A37" s="176" t="s">
        <v>341</v>
      </c>
      <c r="B37" s="178"/>
      <c r="C37" s="178"/>
      <c r="D37" s="178"/>
      <c r="E37" s="178"/>
      <c r="F37" s="178"/>
      <c r="G37" s="178"/>
      <c r="H37" s="178"/>
      <c r="I37" s="178"/>
      <c r="J37" s="178">
        <v>96</v>
      </c>
      <c r="K37" s="178"/>
      <c r="L37" s="178"/>
      <c r="M37" s="178"/>
      <c r="N37" s="180">
        <f t="shared" si="0"/>
        <v>96</v>
      </c>
    </row>
    <row r="38" spans="1:14" x14ac:dyDescent="0.25">
      <c r="A38" s="176" t="s">
        <v>414</v>
      </c>
      <c r="B38" s="178"/>
      <c r="C38" s="178"/>
      <c r="D38" s="178"/>
      <c r="E38" s="178"/>
      <c r="F38" s="178"/>
      <c r="G38" s="178"/>
      <c r="H38" s="178"/>
      <c r="I38" s="178"/>
      <c r="J38" s="178">
        <v>600</v>
      </c>
      <c r="K38" s="178"/>
      <c r="L38" s="178"/>
      <c r="M38" s="178"/>
      <c r="N38" s="180">
        <f t="shared" si="0"/>
        <v>600</v>
      </c>
    </row>
    <row r="39" spans="1:14" x14ac:dyDescent="0.25">
      <c r="A39" s="176" t="s">
        <v>415</v>
      </c>
      <c r="B39" s="178"/>
      <c r="C39" s="178"/>
      <c r="D39" s="178"/>
      <c r="E39" s="178"/>
      <c r="F39" s="178"/>
      <c r="G39" s="178"/>
      <c r="H39" s="178"/>
      <c r="I39" s="178"/>
      <c r="J39" s="178">
        <v>1100</v>
      </c>
      <c r="K39" s="178"/>
      <c r="L39" s="178"/>
      <c r="M39" s="178"/>
      <c r="N39" s="180">
        <f t="shared" si="0"/>
        <v>1100</v>
      </c>
    </row>
    <row r="40" spans="1:14" x14ac:dyDescent="0.25">
      <c r="A40" s="176" t="s">
        <v>435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>
        <v>1250</v>
      </c>
      <c r="L40" s="178"/>
      <c r="M40" s="178"/>
      <c r="N40" s="180">
        <f t="shared" ref="N40:N61" si="1">SUM(B40:M40)</f>
        <v>1250</v>
      </c>
    </row>
    <row r="41" spans="1:14" x14ac:dyDescent="0.25">
      <c r="A41" s="176" t="s">
        <v>470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>
        <v>470</v>
      </c>
      <c r="M41" s="178"/>
      <c r="N41" s="180">
        <f t="shared" si="1"/>
        <v>470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20630</v>
      </c>
      <c r="H62" s="185">
        <f>SUM(H3:H61)</f>
        <v>26716</v>
      </c>
      <c r="I62" s="185">
        <f t="shared" si="2"/>
        <v>246607</v>
      </c>
      <c r="J62" s="185">
        <f t="shared" si="2"/>
        <v>14846</v>
      </c>
      <c r="K62" s="185">
        <f t="shared" si="2"/>
        <v>1250</v>
      </c>
      <c r="L62" s="185">
        <f t="shared" si="2"/>
        <v>470</v>
      </c>
      <c r="M62" s="185">
        <f t="shared" si="2"/>
        <v>0</v>
      </c>
      <c r="N62" s="185">
        <f t="shared" si="2"/>
        <v>460859</v>
      </c>
    </row>
    <row r="64" spans="1:14" x14ac:dyDescent="0.25">
      <c r="N64" s="201">
        <f>SUM(B62:M62)-N62</f>
        <v>0</v>
      </c>
    </row>
  </sheetData>
  <phoneticPr fontId="2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L14" sqref="L14"/>
    </sheetView>
  </sheetViews>
  <sheetFormatPr defaultRowHeight="15" x14ac:dyDescent="0.25"/>
  <cols>
    <col min="1" max="1" width="39.28515625" customWidth="1"/>
    <col min="2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10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 t="s">
        <v>276</v>
      </c>
      <c r="B4" s="337"/>
      <c r="C4" s="337"/>
      <c r="D4" s="337"/>
      <c r="E4" s="337"/>
      <c r="F4" s="337">
        <v>443232</v>
      </c>
      <c r="G4" s="337">
        <v>295488</v>
      </c>
      <c r="H4" s="337"/>
      <c r="I4" s="337"/>
      <c r="J4" s="337"/>
      <c r="K4" s="337"/>
      <c r="L4" s="337"/>
      <c r="M4" s="337"/>
      <c r="N4" s="337">
        <f t="shared" ref="N4:N6" si="1">SUM(B4:M4)</f>
        <v>738720</v>
      </c>
    </row>
    <row r="5" spans="1:14" s="332" customFormat="1" ht="14.25" x14ac:dyDescent="0.2">
      <c r="A5" s="338" t="s">
        <v>277</v>
      </c>
      <c r="B5" s="337"/>
      <c r="C5" s="337"/>
      <c r="D5" s="337"/>
      <c r="E5" s="337"/>
      <c r="F5" s="337">
        <v>33000</v>
      </c>
      <c r="G5" s="337">
        <v>22000</v>
      </c>
      <c r="H5" s="337"/>
      <c r="I5" s="337"/>
      <c r="J5" s="337"/>
      <c r="K5" s="337"/>
      <c r="L5" s="337"/>
      <c r="M5" s="337"/>
      <c r="N5" s="337">
        <f t="shared" si="1"/>
        <v>55000</v>
      </c>
    </row>
    <row r="6" spans="1:14" s="332" customFormat="1" ht="14.25" x14ac:dyDescent="0.2">
      <c r="A6" s="338" t="s">
        <v>302</v>
      </c>
      <c r="B6" s="337"/>
      <c r="C6" s="337"/>
      <c r="D6" s="337"/>
      <c r="E6" s="337"/>
      <c r="F6" s="337"/>
      <c r="G6" s="337">
        <v>124000</v>
      </c>
      <c r="H6" s="337"/>
      <c r="I6" s="337"/>
      <c r="J6" s="337"/>
      <c r="K6" s="337"/>
      <c r="L6" s="337"/>
      <c r="M6" s="337"/>
      <c r="N6" s="337">
        <f t="shared" si="1"/>
        <v>124000</v>
      </c>
    </row>
    <row r="7" spans="1:14" s="332" customFormat="1" ht="14.25" x14ac:dyDescent="0.2">
      <c r="A7" s="338" t="s">
        <v>320</v>
      </c>
      <c r="B7" s="337"/>
      <c r="C7" s="337"/>
      <c r="D7" s="337"/>
      <c r="E7" s="337"/>
      <c r="F7" s="337"/>
      <c r="G7" s="337"/>
      <c r="H7" s="337">
        <v>59500</v>
      </c>
      <c r="I7" s="337"/>
      <c r="J7" s="337"/>
      <c r="K7" s="337"/>
      <c r="L7" s="337"/>
      <c r="M7" s="337"/>
      <c r="N7" s="337">
        <f>SUM(B7:M7)</f>
        <v>59500</v>
      </c>
    </row>
    <row r="8" spans="1:14" x14ac:dyDescent="0.25">
      <c r="A8" s="165" t="s">
        <v>358</v>
      </c>
      <c r="B8" s="178">
        <v>110432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110432</v>
      </c>
    </row>
    <row r="9" spans="1:14" x14ac:dyDescent="0.25">
      <c r="A9" s="152" t="s">
        <v>398</v>
      </c>
      <c r="B9" s="178"/>
      <c r="C9" s="178"/>
      <c r="D9" s="178"/>
      <c r="E9" s="178"/>
      <c r="F9" s="178"/>
      <c r="G9" s="178"/>
      <c r="H9" s="178"/>
      <c r="I9" s="178">
        <v>245820</v>
      </c>
      <c r="J9" s="178"/>
      <c r="K9" s="178"/>
      <c r="L9" s="178"/>
      <c r="M9" s="178"/>
      <c r="N9" s="178">
        <f t="shared" si="0"/>
        <v>245820</v>
      </c>
    </row>
    <row r="10" spans="1:14" x14ac:dyDescent="0.25">
      <c r="A10" s="152" t="s">
        <v>359</v>
      </c>
      <c r="B10" s="178"/>
      <c r="C10" s="178"/>
      <c r="D10" s="178"/>
      <c r="E10" s="178"/>
      <c r="F10" s="178"/>
      <c r="G10" s="178"/>
      <c r="H10" s="178"/>
      <c r="I10" s="178">
        <v>52965</v>
      </c>
      <c r="J10" s="178"/>
      <c r="K10" s="178"/>
      <c r="L10" s="178"/>
      <c r="M10" s="178"/>
      <c r="N10" s="178">
        <f t="shared" si="0"/>
        <v>52965</v>
      </c>
    </row>
    <row r="11" spans="1:14" x14ac:dyDescent="0.25">
      <c r="A11" s="313" t="s">
        <v>399</v>
      </c>
      <c r="B11" s="178"/>
      <c r="C11" s="178"/>
      <c r="D11" s="178"/>
      <c r="E11" s="178"/>
      <c r="F11" s="178"/>
      <c r="G11" s="178"/>
      <c r="H11" s="178"/>
      <c r="I11" s="178">
        <v>161000</v>
      </c>
      <c r="J11" s="178"/>
      <c r="K11" s="178"/>
      <c r="L11" s="178"/>
      <c r="M11" s="178"/>
      <c r="N11" s="178">
        <f t="shared" si="0"/>
        <v>161000</v>
      </c>
    </row>
    <row r="12" spans="1:14" x14ac:dyDescent="0.25">
      <c r="A12" s="313" t="s">
        <v>417</v>
      </c>
      <c r="B12" s="178"/>
      <c r="C12" s="178">
        <v>10000</v>
      </c>
      <c r="D12" s="178">
        <v>41000</v>
      </c>
      <c r="E12" s="178">
        <v>15000</v>
      </c>
      <c r="F12" s="178"/>
      <c r="G12" s="178"/>
      <c r="H12" s="178">
        <v>5000</v>
      </c>
      <c r="I12" s="178"/>
      <c r="J12" s="178"/>
      <c r="K12" s="178"/>
      <c r="L12" s="178">
        <v>10000</v>
      </c>
      <c r="M12" s="178"/>
      <c r="N12" s="178">
        <f t="shared" si="0"/>
        <v>81000</v>
      </c>
    </row>
    <row r="13" spans="1:14" x14ac:dyDescent="0.25">
      <c r="A13" s="313" t="s">
        <v>423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>
        <v>300000</v>
      </c>
      <c r="L13" s="178">
        <v>319946</v>
      </c>
      <c r="M13" s="178"/>
      <c r="N13" s="178">
        <f t="shared" si="0"/>
        <v>619946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5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110432</v>
      </c>
      <c r="C55" s="166">
        <f>SUM(C3:C54)</f>
        <v>10000</v>
      </c>
      <c r="D55" s="166">
        <f t="shared" ref="D55:M55" si="2">SUM(D3:D54)</f>
        <v>161000</v>
      </c>
      <c r="E55" s="166">
        <f t="shared" si="2"/>
        <v>15000</v>
      </c>
      <c r="F55" s="166">
        <f t="shared" si="2"/>
        <v>476232</v>
      </c>
      <c r="G55" s="166">
        <f t="shared" si="2"/>
        <v>441488</v>
      </c>
      <c r="H55" s="166">
        <f t="shared" si="2"/>
        <v>64500</v>
      </c>
      <c r="I55" s="166">
        <f t="shared" si="2"/>
        <v>459785</v>
      </c>
      <c r="J55" s="166">
        <f t="shared" si="2"/>
        <v>0</v>
      </c>
      <c r="K55" s="166">
        <f t="shared" si="2"/>
        <v>300000</v>
      </c>
      <c r="L55" s="166">
        <f t="shared" si="2"/>
        <v>329946</v>
      </c>
      <c r="M55" s="166">
        <f t="shared" si="2"/>
        <v>0</v>
      </c>
      <c r="N55" s="166">
        <f>SUM(N3:N54)</f>
        <v>2368383</v>
      </c>
    </row>
    <row r="57" spans="1:14" x14ac:dyDescent="0.25">
      <c r="N57" s="160">
        <f>SUM(B55:M55)-N55</f>
        <v>0</v>
      </c>
    </row>
  </sheetData>
  <phoneticPr fontId="28" type="noConversion"/>
  <pageMargins left="0.25" right="0.25" top="0.75" bottom="0.75" header="0.3" footer="0.3"/>
  <pageSetup paperSize="9" scale="81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2025-09-08T17:36:07Z</cp:lastPrinted>
  <dcterms:created xsi:type="dcterms:W3CDTF">2015-11-16T11:04:42Z</dcterms:created>
  <dcterms:modified xsi:type="dcterms:W3CDTF">2025-10-15T09:59:01Z</dcterms:modified>
</cp:coreProperties>
</file>